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2"/>
  </bookViews>
  <sheets>
    <sheet name="93" sheetId="1" r:id="rId1"/>
    <sheet name="94" sheetId="2" r:id="rId2"/>
    <sheet name="95" sheetId="3" r:id="rId3"/>
    <sheet name="Sheet2" sheetId="4" r:id="rId4"/>
    <sheet name="Sheet3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<sst xmlns="http://schemas.openxmlformats.org/spreadsheetml/2006/main" count="131" uniqueCount="83">
  <si>
    <t>UBND HUYỆN IA H'DRAI</t>
  </si>
  <si>
    <t>STT</t>
  </si>
  <si>
    <t>Nội dung</t>
  </si>
  <si>
    <t>Dự toán
 năm</t>
  </si>
  <si>
    <t>Dự toán 
năm</t>
  </si>
  <si>
    <t>Cùng kỳ 
năm trước</t>
  </si>
  <si>
    <t>So sánh ước thực hiện 
với (%)</t>
  </si>
  <si>
    <t>ĐVT: triệu đồng</t>
  </si>
  <si>
    <t>Biểu số 93/CK-NSNN</t>
  </si>
  <si>
    <t>A</t>
  </si>
  <si>
    <t>B</t>
  </si>
  <si>
    <t>3=2/1</t>
  </si>
  <si>
    <t>I</t>
  </si>
  <si>
    <t>Thu cân đối NSNN</t>
  </si>
  <si>
    <t>Thu nội địa</t>
  </si>
  <si>
    <t>Thu viện trợ</t>
  </si>
  <si>
    <t>II</t>
  </si>
  <si>
    <t>TỔNG CHI NGÂN SÁCH HUYỆN</t>
  </si>
  <si>
    <t>Tổng chi cân đối ngân sách huyện</t>
  </si>
  <si>
    <t>Chi đầu tư phát triển</t>
  </si>
  <si>
    <t>Chi thường xuyên</t>
  </si>
  <si>
    <t>Dự phòng ngân sách</t>
  </si>
  <si>
    <t>TỔNG NGUỒN THU NSNN
 TRÊN ĐỊA BÀN</t>
  </si>
  <si>
    <t>Thu chuyển nguồn từ năm trước 
chuyển sang</t>
  </si>
  <si>
    <t>Biểu số 94/CK-NSNN</t>
  </si>
  <si>
    <t>TỔNG THU NSNN TRÊN ĐỊA BÀN</t>
  </si>
  <si>
    <t>Thu từ khu vực doanh nghiệp có vốn đầu từ nước ngoài</t>
  </si>
  <si>
    <t>Thu từ khu vực kinh tế ngoài quốc doanh</t>
  </si>
  <si>
    <t>Thuế thu nhập cá nhân</t>
  </si>
  <si>
    <t>Thuế bảo vệ môi trường</t>
  </si>
  <si>
    <t>Lệ phí trước bạ</t>
  </si>
  <si>
    <t>Thu phí, lệ phí</t>
  </si>
  <si>
    <t>Các khoản thu về nhà, đất</t>
  </si>
  <si>
    <t>-</t>
  </si>
  <si>
    <t>Thuế sử dụng đất nông nghiệp</t>
  </si>
  <si>
    <t>Thuế sử dụng đất phi nông nghiệp</t>
  </si>
  <si>
    <t>Thu tiền sử dụng đất</t>
  </si>
  <si>
    <t>Tiền cho thuê đất, thuê mặt nước</t>
  </si>
  <si>
    <t>Tiền cho thuê và tiền bán nhà ở thuộc
 sở hữu nhà nước</t>
  </si>
  <si>
    <t>Thu từ hoạt động xổ số kiến thiết</t>
  </si>
  <si>
    <t>Thu khác ngân sách</t>
  </si>
  <si>
    <t>THU NGÂN SÁCH HUYỆN ĐƯỢC HƯỞNG THEO PHÂN CẤP</t>
  </si>
  <si>
    <t>Từ các khoản thu phân chia</t>
  </si>
  <si>
    <t>Các khoản thu ngân sách huyện 
được hưởng 100%</t>
  </si>
  <si>
    <t>Thu từ các khu vực doanh nghiệp
 nhà nước</t>
  </si>
  <si>
    <t>Biểu số 95/CK-NSNN</t>
  </si>
  <si>
    <t>CHI CÂN ĐỐI NGÂN SÁCH HUYỆN</t>
  </si>
  <si>
    <t>Chi đầu tư cho các dự án</t>
  </si>
  <si>
    <t>Chi đầu tư phát triển khác</t>
  </si>
  <si>
    <t>Trong đó:</t>
  </si>
  <si>
    <t>Chi giáo dục - đào tạo và dạy nghề</t>
  </si>
  <si>
    <t>Chi khoa học và công nghệ</t>
  </si>
  <si>
    <t>Chi y tế, dân số và gia đình</t>
  </si>
  <si>
    <t>Chi văn hóa thông tin</t>
  </si>
  <si>
    <t>Chi phát thanh truyền hình</t>
  </si>
  <si>
    <t>Chi thể dục thể thao</t>
  </si>
  <si>
    <t>Chi bảo vệ môi trường</t>
  </si>
  <si>
    <t>Chi hoạt động kinh tế</t>
  </si>
  <si>
    <t>Chi đảm bảo xã hội</t>
  </si>
  <si>
    <t>III</t>
  </si>
  <si>
    <t>Chương trình mục tiêu quốc gia</t>
  </si>
  <si>
    <t>Chi các dự án quan trọng vốn đầu tư</t>
  </si>
  <si>
    <t>Chi các nhiệm vụ, chính sách kinh phí thường xuyên</t>
  </si>
  <si>
    <t>Chi hoạt động của cơ quan quản lý hành 
chính, đảng, đoàn thể</t>
  </si>
  <si>
    <t>PHÒNG TÀI CHÍNH - KẾ HOẠCH</t>
  </si>
  <si>
    <t>Thu kết dư</t>
  </si>
  <si>
    <t>Thu bổ sung từ ngân sách cấp trên</t>
  </si>
  <si>
    <t>Thu cấp tiền khai thác khoáng sản, tài nguyên khác</t>
  </si>
  <si>
    <t>Chi an ninh quốc phòng</t>
  </si>
  <si>
    <t>Chi khác</t>
  </si>
  <si>
    <t>(Kèm theo thông báo số    /TB-PTCKH ngày    tháng     năm 2023 của phòng Tài chính - Kế hoạch)</t>
  </si>
  <si>
    <t>Dự toán
 năm 2023</t>
  </si>
  <si>
    <t xml:space="preserve"> CHI THỰC HiỆN CHƯƠNG TRÌNH MTQG</t>
  </si>
  <si>
    <t>Chi chương trình Mục tiêu quốc gia</t>
  </si>
  <si>
    <t xml:space="preserve"> thực hiện quý II năm 2023</t>
  </si>
  <si>
    <t>CÂN ĐỐI NGÂN SÁCH HUYỆN QUÝ III NĂM 2023</t>
  </si>
  <si>
    <t>Thực hiện quý III tháng năm 2023</t>
  </si>
  <si>
    <t>Thực hiện quý III tháng 
năm trước</t>
  </si>
  <si>
    <t>THỰC HIỆN THU NGÂN SÁCH NHÀ NƯỚC QUÝ III NĂM 2023</t>
  </si>
  <si>
    <t>Thực hiện quý III năm 2022</t>
  </si>
  <si>
    <t xml:space="preserve"> THỰC HIỆN CHI NGÂN SÁCH NHÀ NƯỚC QUÝ III NĂM 2023</t>
  </si>
  <si>
    <t>Thực hiện quý III năm 2023</t>
  </si>
  <si>
    <t>Thực hiện quý III
năm trước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</si>
</sst>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0.0000"/>
    <numFmt numFmtId="175" formatCode="0.000"/>
    <numFmt numFmtId="176" formatCode="0.0"/>
    <numFmt numFmtId="177" formatCode="_-* #,##0.000_-;\-* #,##0.000_-;_-* &quot;-&quot;??_-;_-@_-"/>
    <numFmt numFmtId="178" formatCode="_-* #,##0.0000_-;\-* #,##0.0000_-;_-* &quot;-&quot;??_-;_-@_-"/>
    <numFmt numFmtId="179" formatCode="_-* #,##0.00000_-;\-* #,##0.00000_-;_-* &quot;-&quot;??_-;_-@_-"/>
    <numFmt numFmtId="180" formatCode="_-* #,##0.0_-;\-* #,##0.0_-;_-* &quot;-&quot;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color indexed="8"/>
      <name val="Arial"/>
      <family val="2"/>
    </font>
    <font>
      <sz val="13"/>
      <color indexed="10"/>
      <name val="Times New Roman"/>
      <family val="1"/>
    </font>
    <font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1"/>
      <name val="Arial"/>
      <family val="2"/>
    </font>
    <font>
      <sz val="13"/>
      <color rgb="FFFF0000"/>
      <name val="Times New Roman"/>
      <family val="1"/>
    </font>
    <font>
      <i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/>
      <top style="thin">
        <color rgb="FF979991"/>
      </top>
      <bottom style="thin">
        <color rgb="FF979991"/>
      </bottom>
    </border>
    <border>
      <left style="thin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173" fontId="40" fillId="0" borderId="0" xfId="42" applyNumberFormat="1" applyFont="1" applyAlignment="1">
      <alignment vertical="center"/>
    </xf>
    <xf numFmtId="173" fontId="40" fillId="6" borderId="0" xfId="42" applyNumberFormat="1" applyFont="1" applyFill="1" applyAlignment="1">
      <alignment horizontal="center" vertical="center"/>
    </xf>
    <xf numFmtId="173" fontId="39" fillId="0" borderId="0" xfId="42" applyNumberFormat="1" applyFont="1" applyAlignment="1">
      <alignment horizontal="center" vertical="center"/>
    </xf>
    <xf numFmtId="173" fontId="39" fillId="6" borderId="0" xfId="42" applyNumberFormat="1" applyFont="1" applyFill="1" applyAlignment="1">
      <alignment horizontal="center" vertical="center"/>
    </xf>
    <xf numFmtId="173" fontId="39" fillId="6" borderId="0" xfId="42" applyNumberFormat="1" applyFont="1" applyFill="1" applyAlignment="1">
      <alignment horizontal="center" vertical="center"/>
    </xf>
    <xf numFmtId="173" fontId="39" fillId="6" borderId="0" xfId="42" applyNumberFormat="1" applyFont="1" applyFill="1" applyAlignment="1">
      <alignment horizontal="center" vertical="center"/>
    </xf>
    <xf numFmtId="173" fontId="40" fillId="6" borderId="0" xfId="42" applyNumberFormat="1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173" fontId="40" fillId="6" borderId="0" xfId="42" applyNumberFormat="1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173" fontId="39" fillId="0" borderId="10" xfId="42" applyNumberFormat="1" applyFont="1" applyBorder="1" applyAlignment="1">
      <alignment horizontal="center" vertical="center"/>
    </xf>
    <xf numFmtId="173" fontId="39" fillId="6" borderId="10" xfId="42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73" fontId="40" fillId="0" borderId="10" xfId="42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173" fontId="40" fillId="0" borderId="11" xfId="42" applyNumberFormat="1" applyFont="1" applyBorder="1" applyAlignment="1">
      <alignment horizontal="center" vertical="center"/>
    </xf>
    <xf numFmtId="173" fontId="40" fillId="6" borderId="11" xfId="42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73" fontId="40" fillId="6" borderId="10" xfId="42" applyNumberFormat="1" applyFont="1" applyFill="1" applyBorder="1" applyAlignment="1">
      <alignment horizontal="center" vertical="center"/>
    </xf>
    <xf numFmtId="173" fontId="39" fillId="0" borderId="0" xfId="0" applyNumberFormat="1" applyFont="1" applyAlignment="1">
      <alignment horizontal="center" vertical="center"/>
    </xf>
    <xf numFmtId="37" fontId="0" fillId="0" borderId="0" xfId="0" applyNumberFormat="1" applyAlignment="1">
      <alignment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 quotePrefix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173" fontId="39" fillId="0" borderId="11" xfId="42" applyNumberFormat="1" applyFont="1" applyBorder="1" applyAlignment="1">
      <alignment horizontal="center" vertical="center"/>
    </xf>
    <xf numFmtId="37" fontId="41" fillId="33" borderId="12" xfId="0" applyNumberFormat="1" applyFont="1" applyFill="1" applyBorder="1" applyAlignment="1">
      <alignment horizontal="right" vertical="center" wrapText="1"/>
    </xf>
    <xf numFmtId="0" fontId="40" fillId="0" borderId="11" xfId="0" applyFont="1" applyBorder="1" applyAlignment="1">
      <alignment horizontal="left" vertical="center" wrapText="1"/>
    </xf>
    <xf numFmtId="0" fontId="39" fillId="0" borderId="10" xfId="42" applyNumberFormat="1" applyFont="1" applyBorder="1" applyAlignment="1">
      <alignment horizontal="center" vertical="center"/>
    </xf>
    <xf numFmtId="173" fontId="40" fillId="0" borderId="0" xfId="0" applyNumberFormat="1" applyFont="1" applyAlignment="1">
      <alignment horizontal="center" vertical="center"/>
    </xf>
    <xf numFmtId="171" fontId="40" fillId="0" borderId="0" xfId="42" applyFont="1" applyAlignment="1">
      <alignment horizontal="center" vertical="center"/>
    </xf>
    <xf numFmtId="171" fontId="39" fillId="0" borderId="0" xfId="42" applyFont="1" applyAlignment="1">
      <alignment horizontal="center" vertical="center"/>
    </xf>
    <xf numFmtId="172" fontId="40" fillId="0" borderId="0" xfId="42" applyNumberFormat="1" applyFont="1" applyAlignment="1">
      <alignment horizontal="center" vertical="center"/>
    </xf>
    <xf numFmtId="172" fontId="39" fillId="0" borderId="0" xfId="42" applyNumberFormat="1" applyFont="1" applyAlignment="1">
      <alignment horizontal="center" vertical="center"/>
    </xf>
    <xf numFmtId="180" fontId="40" fillId="0" borderId="0" xfId="0" applyNumberFormat="1" applyFont="1" applyAlignment="1">
      <alignment horizontal="center" vertical="center"/>
    </xf>
    <xf numFmtId="173" fontId="39" fillId="0" borderId="10" xfId="42" applyNumberFormat="1" applyFont="1" applyFill="1" applyBorder="1" applyAlignment="1">
      <alignment horizontal="center" vertical="center"/>
    </xf>
    <xf numFmtId="173" fontId="39" fillId="0" borderId="11" xfId="42" applyNumberFormat="1" applyFont="1" applyFill="1" applyBorder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174" fontId="39" fillId="0" borderId="0" xfId="0" applyNumberFormat="1" applyFont="1" applyAlignment="1">
      <alignment horizontal="center" vertical="center"/>
    </xf>
    <xf numFmtId="37" fontId="40" fillId="0" borderId="0" xfId="0" applyNumberFormat="1" applyFont="1" applyAlignment="1">
      <alignment horizontal="center" vertical="center"/>
    </xf>
    <xf numFmtId="173" fontId="42" fillId="0" borderId="0" xfId="42" applyNumberFormat="1" applyFont="1" applyAlignment="1">
      <alignment horizontal="center" vertical="center"/>
    </xf>
    <xf numFmtId="172" fontId="42" fillId="0" borderId="0" xfId="42" applyNumberFormat="1" applyFont="1" applyAlignment="1">
      <alignment horizontal="center" vertical="center"/>
    </xf>
    <xf numFmtId="173" fontId="42" fillId="0" borderId="10" xfId="42" applyNumberFormat="1" applyFont="1" applyBorder="1" applyAlignment="1">
      <alignment horizontal="center" vertical="center"/>
    </xf>
    <xf numFmtId="173" fontId="40" fillId="0" borderId="10" xfId="42" applyNumberFormat="1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73" fontId="40" fillId="0" borderId="13" xfId="42" applyNumberFormat="1" applyFont="1" applyBorder="1" applyAlignment="1">
      <alignment horizontal="center" vertical="center" wrapText="1"/>
    </xf>
    <xf numFmtId="173" fontId="40" fillId="0" borderId="10" xfId="42" applyNumberFormat="1" applyFont="1" applyBorder="1" applyAlignment="1">
      <alignment horizontal="center" vertical="center" wrapText="1"/>
    </xf>
    <xf numFmtId="173" fontId="40" fillId="6" borderId="13" xfId="42" applyNumberFormat="1" applyFont="1" applyFill="1" applyBorder="1" applyAlignment="1">
      <alignment horizontal="center" vertical="center" wrapText="1"/>
    </xf>
    <xf numFmtId="173" fontId="40" fillId="6" borderId="10" xfId="42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&#258;M%202023\ng&#226;n%20s&#225;ch\c&#244;ng%20khai%20quy\c&#244;ng%20khai%20qu&#253;%20I%20n&#259;m%20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&#258;M%202023\B&#225;o%20c&#225;o\Th&#225;ng\thang%206\3006\B301_STC%20(14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N&#258;M%202023\B&#225;o%20c&#225;o\Th&#225;ng\th&#225;ng%203\3103\B301_STC%20(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3"/>
      <sheetName val="94"/>
      <sheetName val="95"/>
      <sheetName val="Sheet2"/>
      <sheetName val="Sheet3"/>
    </sheetNames>
    <sheetDataSet>
      <sheetData sheetId="0">
        <row r="21">
          <cell r="D21">
            <v>24331.024</v>
          </cell>
        </row>
      </sheetData>
      <sheetData sheetId="1">
        <row r="11">
          <cell r="D11">
            <v>29808.871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4">
          <cell r="M14">
            <v>95953821774</v>
          </cell>
          <cell r="N14">
            <v>15138228991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4">
          <cell r="M14">
            <v>40525872887</v>
          </cell>
          <cell r="N14">
            <v>5356444393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27"/>
  <sheetViews>
    <sheetView zoomScalePageLayoutView="0" workbookViewId="0" topLeftCell="A7">
      <selection activeCell="N18" sqref="N18:N20"/>
    </sheetView>
  </sheetViews>
  <sheetFormatPr defaultColWidth="9.140625" defaultRowHeight="21" customHeight="1"/>
  <cols>
    <col min="1" max="1" width="5.421875" style="1" customWidth="1"/>
    <col min="2" max="2" width="37.00390625" style="1" customWidth="1"/>
    <col min="3" max="3" width="16.8515625" style="8" customWidth="1"/>
    <col min="4" max="4" width="17.28125" style="8" customWidth="1"/>
    <col min="5" max="5" width="14.140625" style="9" hidden="1" customWidth="1"/>
    <col min="6" max="6" width="12.7109375" style="1" customWidth="1"/>
    <col min="7" max="7" width="13.00390625" style="1" customWidth="1"/>
    <col min="8" max="8" width="21.28125" style="1" hidden="1" customWidth="1"/>
    <col min="9" max="9" width="19.57421875" style="46" hidden="1" customWidth="1"/>
    <col min="10" max="10" width="10.00390625" style="1" hidden="1" customWidth="1"/>
    <col min="11" max="11" width="11.00390625" style="1" hidden="1" customWidth="1"/>
    <col min="12" max="12" width="24.140625" style="1" hidden="1" customWidth="1"/>
    <col min="13" max="13" width="0" style="1" hidden="1" customWidth="1"/>
    <col min="14" max="14" width="10.00390625" style="1" bestFit="1" customWidth="1"/>
    <col min="15" max="16384" width="9.140625" style="1" customWidth="1"/>
  </cols>
  <sheetData>
    <row r="1" spans="1:6" ht="21" customHeight="1">
      <c r="A1" s="61" t="s">
        <v>0</v>
      </c>
      <c r="B1" s="61"/>
      <c r="C1" s="6"/>
      <c r="D1" s="6"/>
      <c r="E1" s="7"/>
      <c r="F1" s="1" t="s">
        <v>8</v>
      </c>
    </row>
    <row r="2" spans="1:9" s="15" customFormat="1" ht="21" customHeight="1">
      <c r="A2" s="61" t="s">
        <v>64</v>
      </c>
      <c r="B2" s="61"/>
      <c r="C2" s="6"/>
      <c r="D2" s="6"/>
      <c r="E2" s="14"/>
      <c r="I2" s="46"/>
    </row>
    <row r="4" spans="1:6" ht="21" customHeight="1">
      <c r="A4" s="61" t="s">
        <v>75</v>
      </c>
      <c r="B4" s="61"/>
      <c r="C4" s="61"/>
      <c r="D4" s="61"/>
      <c r="E4" s="61"/>
      <c r="F4" s="61"/>
    </row>
    <row r="5" spans="1:9" s="15" customFormat="1" ht="21" customHeight="1">
      <c r="A5" s="67" t="s">
        <v>70</v>
      </c>
      <c r="B5" s="67"/>
      <c r="C5" s="67"/>
      <c r="D5" s="67"/>
      <c r="E5" s="67"/>
      <c r="F5" s="67"/>
      <c r="G5" s="67"/>
      <c r="I5" s="46"/>
    </row>
    <row r="6" ht="21" customHeight="1">
      <c r="F6" s="1" t="s">
        <v>7</v>
      </c>
    </row>
    <row r="7" spans="1:7" ht="39.75" customHeight="1">
      <c r="A7" s="60" t="s">
        <v>1</v>
      </c>
      <c r="B7" s="60" t="s">
        <v>2</v>
      </c>
      <c r="C7" s="63" t="s">
        <v>71</v>
      </c>
      <c r="D7" s="63" t="s">
        <v>76</v>
      </c>
      <c r="E7" s="65" t="s">
        <v>77</v>
      </c>
      <c r="F7" s="59" t="s">
        <v>6</v>
      </c>
      <c r="G7" s="60"/>
    </row>
    <row r="8" spans="1:7" ht="61.5" customHeight="1">
      <c r="A8" s="62"/>
      <c r="B8" s="62"/>
      <c r="C8" s="64"/>
      <c r="D8" s="64"/>
      <c r="E8" s="66"/>
      <c r="F8" s="16" t="s">
        <v>4</v>
      </c>
      <c r="G8" s="16" t="s">
        <v>5</v>
      </c>
    </row>
    <row r="9" spans="1:7" ht="21" customHeight="1">
      <c r="A9" s="17" t="s">
        <v>9</v>
      </c>
      <c r="B9" s="17" t="s">
        <v>10</v>
      </c>
      <c r="C9" s="18">
        <v>1</v>
      </c>
      <c r="D9" s="18">
        <v>2</v>
      </c>
      <c r="E9" s="19"/>
      <c r="F9" s="17" t="s">
        <v>11</v>
      </c>
      <c r="G9" s="17">
        <v>4</v>
      </c>
    </row>
    <row r="10" spans="1:9" s="3" customFormat="1" ht="33">
      <c r="A10" s="20" t="s">
        <v>9</v>
      </c>
      <c r="B10" s="16" t="s">
        <v>22</v>
      </c>
      <c r="C10" s="21">
        <f>+C11+C15</f>
        <v>254787</v>
      </c>
      <c r="D10" s="21">
        <f>+D11+D15</f>
        <v>22989.185</v>
      </c>
      <c r="E10" s="47">
        <v>122761.732456</v>
      </c>
      <c r="F10" s="21">
        <f>+D10/C10%</f>
        <v>9.022903444838239</v>
      </c>
      <c r="G10" s="21">
        <f>+D10/E10%</f>
        <v>18.726670388298515</v>
      </c>
      <c r="H10" s="47">
        <v>65233.121157999994</v>
      </c>
      <c r="I10" s="45"/>
    </row>
    <row r="11" spans="1:11" s="3" customFormat="1" ht="21" customHeight="1">
      <c r="A11" s="20" t="s">
        <v>12</v>
      </c>
      <c r="B11" s="20" t="s">
        <v>13</v>
      </c>
      <c r="C11" s="21">
        <f>+C12+C13</f>
        <v>37341</v>
      </c>
      <c r="D11" s="21">
        <f>+D12+D13</f>
        <v>7111.185</v>
      </c>
      <c r="E11" s="47">
        <v>18890.732456</v>
      </c>
      <c r="F11" s="21">
        <f aca="true" t="shared" si="0" ref="F11:F23">+D11/C11%</f>
        <v>19.04390616212742</v>
      </c>
      <c r="G11" s="21">
        <f>+D11/E11%</f>
        <v>37.64377594443869</v>
      </c>
      <c r="H11" s="47">
        <v>44682.121157999994</v>
      </c>
      <c r="I11" s="45">
        <v>39835.575</v>
      </c>
      <c r="J11" s="44"/>
      <c r="K11" s="49">
        <f>+D12/H12%</f>
        <v>15.915056885625933</v>
      </c>
    </row>
    <row r="12" spans="1:8" ht="21" customHeight="1">
      <c r="A12" s="17">
        <v>1</v>
      </c>
      <c r="B12" s="17" t="s">
        <v>14</v>
      </c>
      <c r="C12" s="18">
        <v>37341</v>
      </c>
      <c r="D12" s="18">
        <v>7111.185</v>
      </c>
      <c r="E12" s="48">
        <v>18890.732456</v>
      </c>
      <c r="F12" s="18">
        <f t="shared" si="0"/>
        <v>19.04390616212742</v>
      </c>
      <c r="G12" s="18">
        <f>+D12/E12%</f>
        <v>37.64377594443869</v>
      </c>
      <c r="H12" s="48">
        <v>44682.121157999994</v>
      </c>
    </row>
    <row r="13" spans="1:8" ht="21" customHeight="1">
      <c r="A13" s="17">
        <v>2</v>
      </c>
      <c r="B13" s="17" t="s">
        <v>15</v>
      </c>
      <c r="C13" s="18"/>
      <c r="D13" s="18"/>
      <c r="E13" s="48"/>
      <c r="F13" s="18"/>
      <c r="G13" s="18"/>
      <c r="H13" s="48"/>
    </row>
    <row r="14" spans="1:9" s="15" customFormat="1" ht="21" customHeight="1">
      <c r="A14" s="17">
        <v>3</v>
      </c>
      <c r="B14" s="17" t="s">
        <v>65</v>
      </c>
      <c r="C14" s="18"/>
      <c r="D14" s="18"/>
      <c r="E14" s="48"/>
      <c r="F14" s="18"/>
      <c r="G14" s="18"/>
      <c r="H14" s="48"/>
      <c r="I14" s="46"/>
    </row>
    <row r="15" spans="1:10" s="26" customFormat="1" ht="21" customHeight="1">
      <c r="A15" s="27" t="s">
        <v>16</v>
      </c>
      <c r="B15" s="27" t="s">
        <v>66</v>
      </c>
      <c r="C15" s="21">
        <v>217446</v>
      </c>
      <c r="D15" s="21">
        <v>15878</v>
      </c>
      <c r="E15" s="47">
        <v>103871</v>
      </c>
      <c r="F15" s="18">
        <f>+D15/C15%</f>
        <v>7.302042806030003</v>
      </c>
      <c r="G15" s="18">
        <f>+D15/E15%</f>
        <v>15.286268544637098</v>
      </c>
      <c r="H15" s="47">
        <v>20551</v>
      </c>
      <c r="I15" s="46">
        <v>168012</v>
      </c>
      <c r="J15" s="44">
        <f>+I15-D15</f>
        <v>152134</v>
      </c>
    </row>
    <row r="16" spans="1:10" s="26" customFormat="1" ht="21" customHeight="1">
      <c r="A16" s="27" t="s">
        <v>59</v>
      </c>
      <c r="B16" s="27" t="s">
        <v>65</v>
      </c>
      <c r="C16" s="21"/>
      <c r="D16" s="21">
        <v>1081.825</v>
      </c>
      <c r="E16" s="47"/>
      <c r="F16" s="18"/>
      <c r="G16" s="21"/>
      <c r="H16" s="47"/>
      <c r="I16" s="46"/>
      <c r="J16" s="44">
        <f aca="true" t="shared" si="1" ref="J16:J22">+I16-D16</f>
        <v>-1081.825</v>
      </c>
    </row>
    <row r="17" spans="1:12" s="3" customFormat="1" ht="33">
      <c r="A17" s="20" t="s">
        <v>16</v>
      </c>
      <c r="B17" s="16" t="s">
        <v>23</v>
      </c>
      <c r="C17" s="21"/>
      <c r="D17" s="21"/>
      <c r="E17" s="47">
        <v>0</v>
      </c>
      <c r="F17" s="18"/>
      <c r="G17" s="21"/>
      <c r="H17" s="47">
        <v>33.696054999993066</v>
      </c>
      <c r="I17" s="46"/>
      <c r="J17" s="44">
        <f t="shared" si="1"/>
        <v>0</v>
      </c>
      <c r="L17" s="54">
        <f>+'[2]Sheet1'!$M$14+'[2]Sheet1'!$N$14-'[3]Sheet1'!$M$14-'[3]Sheet1'!$N$14</f>
        <v>65209733485</v>
      </c>
    </row>
    <row r="18" spans="1:11" s="3" customFormat="1" ht="21" customHeight="1">
      <c r="A18" s="20" t="s">
        <v>10</v>
      </c>
      <c r="B18" s="16" t="s">
        <v>17</v>
      </c>
      <c r="C18" s="21">
        <f>+C19+C23</f>
        <v>254787</v>
      </c>
      <c r="D18" s="21">
        <f>+D19+D23</f>
        <v>84451.45000000001</v>
      </c>
      <c r="E18" s="47">
        <v>43743.045073</v>
      </c>
      <c r="F18" s="21">
        <f t="shared" si="0"/>
        <v>33.145902263459284</v>
      </c>
      <c r="G18" s="21">
        <f>+D18/E18%</f>
        <v>193.0625768257887</v>
      </c>
      <c r="H18" s="47">
        <v>30823.519062999996</v>
      </c>
      <c r="I18" s="46"/>
      <c r="J18" s="44">
        <f t="shared" si="1"/>
        <v>-84451.45000000001</v>
      </c>
      <c r="K18" s="3">
        <f>25818+5452.506-744.026</f>
        <v>30526.48</v>
      </c>
    </row>
    <row r="19" spans="1:14" s="3" customFormat="1" ht="21" customHeight="1">
      <c r="A19" s="20" t="s">
        <v>12</v>
      </c>
      <c r="B19" s="20" t="s">
        <v>18</v>
      </c>
      <c r="C19" s="21">
        <f>SUM(C20:C22)</f>
        <v>140706</v>
      </c>
      <c r="D19" s="21">
        <f>SUM(D20:D22)</f>
        <v>27272.685000000005</v>
      </c>
      <c r="E19" s="47">
        <v>43743.045073</v>
      </c>
      <c r="F19" s="21">
        <f t="shared" si="0"/>
        <v>19.3827448722869</v>
      </c>
      <c r="G19" s="21">
        <f>+D19/E19%</f>
        <v>62.34747707775338</v>
      </c>
      <c r="H19" s="47">
        <v>30823.519062999996</v>
      </c>
      <c r="I19" s="46"/>
      <c r="J19" s="44">
        <f t="shared" si="1"/>
        <v>-27272.685000000005</v>
      </c>
      <c r="K19" s="3">
        <f>5452.506-726.444</f>
        <v>4726.062</v>
      </c>
      <c r="N19" s="44"/>
    </row>
    <row r="20" spans="1:14" ht="21" customHeight="1">
      <c r="A20" s="17">
        <v>1</v>
      </c>
      <c r="B20" s="17" t="s">
        <v>19</v>
      </c>
      <c r="C20" s="18">
        <f>16795.76+2630+870+1800+1800</f>
        <v>23895.76</v>
      </c>
      <c r="D20" s="18">
        <f>53418.063-50955.378</f>
        <v>2462.685000000005</v>
      </c>
      <c r="E20" s="48">
        <v>9400.72344</v>
      </c>
      <c r="F20" s="18">
        <f t="shared" si="0"/>
        <v>10.305949674754036</v>
      </c>
      <c r="G20" s="18">
        <f>+D20/E20%</f>
        <v>26.19676044847039</v>
      </c>
      <c r="H20" s="48">
        <v>7189.357991000001</v>
      </c>
      <c r="I20" s="46">
        <f>55490.472-38159.457</f>
        <v>17331.015</v>
      </c>
      <c r="J20" s="44">
        <f t="shared" si="1"/>
        <v>14868.329999999994</v>
      </c>
      <c r="K20" s="31">
        <f>+D21+K19</f>
        <v>29536.061999999998</v>
      </c>
      <c r="N20" s="31"/>
    </row>
    <row r="21" spans="1:10" ht="21" customHeight="1">
      <c r="A21" s="17">
        <v>2</v>
      </c>
      <c r="B21" s="17" t="s">
        <v>20</v>
      </c>
      <c r="C21" s="18">
        <f>113161+80+264+653</f>
        <v>114158</v>
      </c>
      <c r="D21" s="18">
        <v>24810</v>
      </c>
      <c r="E21" s="48">
        <v>34342.321633</v>
      </c>
      <c r="F21" s="18">
        <f t="shared" si="0"/>
        <v>21.733036668477023</v>
      </c>
      <c r="G21" s="18">
        <f>+D21/E21%</f>
        <v>72.24322299794588</v>
      </c>
      <c r="H21" s="48">
        <v>23634.161071999995</v>
      </c>
      <c r="I21" s="46">
        <f>55601.578-4552.506</f>
        <v>51049.072</v>
      </c>
      <c r="J21" s="44">
        <f t="shared" si="1"/>
        <v>26239.072</v>
      </c>
    </row>
    <row r="22" spans="1:10" ht="21" customHeight="1">
      <c r="A22" s="17">
        <v>3</v>
      </c>
      <c r="B22" s="17" t="s">
        <v>21</v>
      </c>
      <c r="C22" s="18">
        <v>2652.24</v>
      </c>
      <c r="D22" s="18"/>
      <c r="E22" s="19"/>
      <c r="F22" s="18">
        <f t="shared" si="0"/>
        <v>0</v>
      </c>
      <c r="G22" s="18"/>
      <c r="H22" s="48"/>
      <c r="J22" s="44">
        <f t="shared" si="1"/>
        <v>0</v>
      </c>
    </row>
    <row r="23" spans="1:11" s="3" customFormat="1" ht="33">
      <c r="A23" s="22" t="s">
        <v>16</v>
      </c>
      <c r="B23" s="23" t="s">
        <v>73</v>
      </c>
      <c r="C23" s="24">
        <f>75361+38720</f>
        <v>114081</v>
      </c>
      <c r="D23" s="24">
        <v>57178.765</v>
      </c>
      <c r="E23" s="25"/>
      <c r="F23" s="21">
        <f t="shared" si="0"/>
        <v>50.121198972659776</v>
      </c>
      <c r="G23" s="43"/>
      <c r="H23" s="47"/>
      <c r="I23" s="46"/>
      <c r="J23" s="3">
        <v>43611.963</v>
      </c>
      <c r="K23" s="44">
        <f>+J23-D23</f>
        <v>-13566.801999999996</v>
      </c>
    </row>
    <row r="25" ht="21" customHeight="1">
      <c r="I25" s="46">
        <f>43611.963-D23</f>
        <v>-13566.801999999996</v>
      </c>
    </row>
    <row r="26" ht="21" customHeight="1">
      <c r="I26" s="46">
        <v>50149.06900000001</v>
      </c>
    </row>
    <row r="27" ht="21" customHeight="1">
      <c r="I27" s="46">
        <f>+I26-'[1]93'!$D$21</f>
        <v>25818.04500000001</v>
      </c>
    </row>
  </sheetData>
  <sheetProtection/>
  <mergeCells count="10">
    <mergeCell ref="F7:G7"/>
    <mergeCell ref="A4:F4"/>
    <mergeCell ref="A1:B1"/>
    <mergeCell ref="A7:A8"/>
    <mergeCell ref="B7:B8"/>
    <mergeCell ref="C7:C8"/>
    <mergeCell ref="D7:D8"/>
    <mergeCell ref="E7:E8"/>
    <mergeCell ref="A2:B2"/>
    <mergeCell ref="A5:G5"/>
  </mergeCells>
  <printOptions/>
  <pageMargins left="0.52" right="0.56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31"/>
  <sheetViews>
    <sheetView zoomScalePageLayoutView="0" workbookViewId="0" topLeftCell="A14">
      <selection activeCell="D29" sqref="D29"/>
    </sheetView>
  </sheetViews>
  <sheetFormatPr defaultColWidth="9.140625" defaultRowHeight="21" customHeight="1"/>
  <cols>
    <col min="1" max="1" width="5.421875" style="2" customWidth="1"/>
    <col min="2" max="2" width="37.00390625" style="2" customWidth="1"/>
    <col min="3" max="3" width="16.8515625" style="8" customWidth="1"/>
    <col min="4" max="4" width="17.28125" style="8" customWidth="1"/>
    <col min="5" max="5" width="14.140625" style="10" hidden="1" customWidth="1"/>
    <col min="6" max="6" width="12.7109375" style="2" customWidth="1"/>
    <col min="7" max="7" width="13.00390625" style="2" customWidth="1"/>
    <col min="8" max="8" width="20.140625" style="2" hidden="1" customWidth="1"/>
    <col min="9" max="10" width="19.8515625" style="2" hidden="1" customWidth="1"/>
    <col min="11" max="11" width="18.28125" style="2" hidden="1" customWidth="1"/>
    <col min="12" max="16384" width="9.140625" style="2" customWidth="1"/>
  </cols>
  <sheetData>
    <row r="1" spans="1:6" ht="21" customHeight="1">
      <c r="A1" s="61" t="s">
        <v>0</v>
      </c>
      <c r="B1" s="61"/>
      <c r="C1" s="6"/>
      <c r="D1" s="6"/>
      <c r="E1" s="7"/>
      <c r="F1" s="2" t="s">
        <v>24</v>
      </c>
    </row>
    <row r="2" spans="1:2" ht="21" customHeight="1">
      <c r="A2" s="61" t="s">
        <v>64</v>
      </c>
      <c r="B2" s="61"/>
    </row>
    <row r="3" spans="1:5" s="15" customFormat="1" ht="21" customHeight="1">
      <c r="A3" s="28"/>
      <c r="B3" s="28"/>
      <c r="C3" s="8"/>
      <c r="D3" s="8"/>
      <c r="E3" s="11"/>
    </row>
    <row r="4" spans="1:6" ht="21" customHeight="1">
      <c r="A4" s="61" t="s">
        <v>78</v>
      </c>
      <c r="B4" s="61"/>
      <c r="C4" s="61"/>
      <c r="D4" s="61"/>
      <c r="E4" s="61"/>
      <c r="F4" s="61"/>
    </row>
    <row r="5" spans="1:7" s="15" customFormat="1" ht="21" customHeight="1">
      <c r="A5" s="67" t="str">
        <f>+'93'!A5:G5</f>
        <v>(Kèm theo thông báo số    /TB-PTCKH ngày    tháng     năm 2023 của phòng Tài chính - Kế hoạch)</v>
      </c>
      <c r="B5" s="67"/>
      <c r="C5" s="67"/>
      <c r="D5" s="67"/>
      <c r="E5" s="67"/>
      <c r="F5" s="67"/>
      <c r="G5" s="67"/>
    </row>
    <row r="6" ht="21" customHeight="1">
      <c r="F6" s="2" t="s">
        <v>7</v>
      </c>
    </row>
    <row r="7" spans="1:7" s="3" customFormat="1" ht="39.75" customHeight="1">
      <c r="A7" s="60" t="s">
        <v>1</v>
      </c>
      <c r="B7" s="60" t="s">
        <v>2</v>
      </c>
      <c r="C7" s="63" t="s">
        <v>3</v>
      </c>
      <c r="D7" s="63" t="s">
        <v>74</v>
      </c>
      <c r="E7" s="65" t="s">
        <v>79</v>
      </c>
      <c r="F7" s="59" t="s">
        <v>6</v>
      </c>
      <c r="G7" s="60"/>
    </row>
    <row r="8" spans="1:7" s="3" customFormat="1" ht="61.5" customHeight="1">
      <c r="A8" s="62"/>
      <c r="B8" s="62"/>
      <c r="C8" s="64"/>
      <c r="D8" s="64"/>
      <c r="E8" s="66"/>
      <c r="F8" s="16" t="s">
        <v>4</v>
      </c>
      <c r="G8" s="16" t="s">
        <v>5</v>
      </c>
    </row>
    <row r="9" spans="1:7" ht="21" customHeight="1">
      <c r="A9" s="17" t="s">
        <v>9</v>
      </c>
      <c r="B9" s="17" t="s">
        <v>10</v>
      </c>
      <c r="C9" s="18">
        <v>1</v>
      </c>
      <c r="D9" s="18">
        <v>2</v>
      </c>
      <c r="E9" s="19"/>
      <c r="F9" s="17" t="s">
        <v>11</v>
      </c>
      <c r="G9" s="17">
        <v>4</v>
      </c>
    </row>
    <row r="10" spans="1:7" s="3" customFormat="1" ht="33">
      <c r="A10" s="29" t="s">
        <v>9</v>
      </c>
      <c r="B10" s="16" t="s">
        <v>25</v>
      </c>
      <c r="C10" s="21">
        <f>+C11+C28</f>
        <v>70000</v>
      </c>
      <c r="D10" s="21">
        <f>+D11+D28</f>
        <v>7111.179</v>
      </c>
      <c r="E10" s="21">
        <v>18890.732455999998</v>
      </c>
      <c r="F10" s="21">
        <f>+D10/C10%</f>
        <v>10.158827142857143</v>
      </c>
      <c r="G10" s="21">
        <f>+D10/E10%</f>
        <v>37.64374418283276</v>
      </c>
    </row>
    <row r="11" spans="1:7" s="3" customFormat="1" ht="21" customHeight="1">
      <c r="A11" s="29" t="s">
        <v>12</v>
      </c>
      <c r="B11" s="29" t="s">
        <v>14</v>
      </c>
      <c r="C11" s="21">
        <f>SUM(C12:C19)+C25+C26+C27</f>
        <v>70000</v>
      </c>
      <c r="D11" s="21">
        <f>SUM(D12:D19)+D25+D26+D27</f>
        <v>7111.179</v>
      </c>
      <c r="E11" s="21">
        <v>18890.732455999998</v>
      </c>
      <c r="F11" s="21">
        <f aca="true" t="shared" si="0" ref="F11:F31">+D11/C11%</f>
        <v>10.158827142857143</v>
      </c>
      <c r="G11" s="21">
        <f aca="true" t="shared" si="1" ref="G11:G31">+D11/E11%</f>
        <v>37.64374418283276</v>
      </c>
    </row>
    <row r="12" spans="1:11" ht="33">
      <c r="A12" s="17">
        <v>1</v>
      </c>
      <c r="B12" s="33" t="s">
        <v>44</v>
      </c>
      <c r="C12" s="18">
        <f>12800+15720</f>
        <v>28520</v>
      </c>
      <c r="D12" s="18">
        <v>305.181</v>
      </c>
      <c r="E12" s="19">
        <v>1492.244095</v>
      </c>
      <c r="F12" s="18">
        <f t="shared" si="0"/>
        <v>1.0700596072931277</v>
      </c>
      <c r="G12" s="18">
        <f t="shared" si="1"/>
        <v>20.45114475725233</v>
      </c>
      <c r="H12" s="15">
        <v>11413.142</v>
      </c>
      <c r="I12" s="31">
        <f>+H12-D12</f>
        <v>11107.961</v>
      </c>
      <c r="J12" s="15">
        <v>39835.575</v>
      </c>
      <c r="K12" s="2">
        <f>+J12-'[1]94'!$D$11</f>
        <v>10026.703999999998</v>
      </c>
    </row>
    <row r="13" spans="1:11" ht="33">
      <c r="A13" s="17">
        <v>2</v>
      </c>
      <c r="B13" s="33" t="s">
        <v>26</v>
      </c>
      <c r="C13" s="18"/>
      <c r="D13" s="18"/>
      <c r="E13" s="18"/>
      <c r="F13" s="18"/>
      <c r="G13" s="18"/>
      <c r="I13" s="31">
        <f aca="true" t="shared" si="2" ref="I13:I31">+H13-D13</f>
        <v>0</v>
      </c>
      <c r="J13" s="2">
        <v>7</v>
      </c>
      <c r="K13" s="31">
        <f>+K12-D12-D14-D15-D17-D18-D19-D27</f>
        <v>3629.0929999999967</v>
      </c>
    </row>
    <row r="14" spans="1:10" ht="33">
      <c r="A14" s="17">
        <v>3</v>
      </c>
      <c r="B14" s="33" t="s">
        <v>27</v>
      </c>
      <c r="C14" s="18">
        <v>23000</v>
      </c>
      <c r="D14" s="18">
        <v>5457.278</v>
      </c>
      <c r="E14" s="18">
        <v>4838.798561</v>
      </c>
      <c r="F14" s="18">
        <f t="shared" si="0"/>
        <v>23.727295652173915</v>
      </c>
      <c r="G14" s="18">
        <f t="shared" si="1"/>
        <v>112.78167361594372</v>
      </c>
      <c r="H14" s="15">
        <v>24428.512</v>
      </c>
      <c r="I14" s="31">
        <f t="shared" si="2"/>
        <v>18971.233999999997</v>
      </c>
      <c r="J14" s="2">
        <v>29808.871</v>
      </c>
    </row>
    <row r="15" spans="1:10" ht="21" customHeight="1">
      <c r="A15" s="17">
        <v>4</v>
      </c>
      <c r="B15" s="34" t="s">
        <v>28</v>
      </c>
      <c r="C15" s="18">
        <v>1100</v>
      </c>
      <c r="D15" s="18">
        <v>282.081</v>
      </c>
      <c r="E15" s="19">
        <v>1101.24616</v>
      </c>
      <c r="F15" s="18">
        <f t="shared" si="0"/>
        <v>25.643727272727276</v>
      </c>
      <c r="G15" s="18">
        <f t="shared" si="1"/>
        <v>25.614709067407784</v>
      </c>
      <c r="H15" s="15">
        <v>732.714</v>
      </c>
      <c r="I15" s="31">
        <f t="shared" si="2"/>
        <v>450.63300000000004</v>
      </c>
      <c r="J15" s="2">
        <f>+J12-J14</f>
        <v>10026.703999999998</v>
      </c>
    </row>
    <row r="16" spans="1:10" ht="21" customHeight="1">
      <c r="A16" s="17">
        <v>5</v>
      </c>
      <c r="B16" s="34" t="s">
        <v>29</v>
      </c>
      <c r="C16" s="18"/>
      <c r="D16" s="18"/>
      <c r="E16" s="19"/>
      <c r="F16" s="18"/>
      <c r="G16" s="18"/>
      <c r="I16" s="31">
        <f t="shared" si="2"/>
        <v>0</v>
      </c>
      <c r="J16" s="31">
        <f>+J15-D11</f>
        <v>2915.524999999998</v>
      </c>
    </row>
    <row r="17" spans="1:9" ht="21" customHeight="1">
      <c r="A17" s="17">
        <v>6</v>
      </c>
      <c r="B17" s="34" t="s">
        <v>30</v>
      </c>
      <c r="C17" s="18">
        <v>900</v>
      </c>
      <c r="D17" s="18">
        <v>121.464</v>
      </c>
      <c r="E17" s="19">
        <v>693.448882</v>
      </c>
      <c r="F17" s="18">
        <f t="shared" si="0"/>
        <v>13.496</v>
      </c>
      <c r="G17" s="18">
        <f t="shared" si="1"/>
        <v>17.515927006714822</v>
      </c>
      <c r="H17" s="15">
        <v>533.274</v>
      </c>
      <c r="I17" s="31">
        <f t="shared" si="2"/>
        <v>411.81</v>
      </c>
    </row>
    <row r="18" spans="1:9" ht="21" customHeight="1">
      <c r="A18" s="17">
        <v>7</v>
      </c>
      <c r="B18" s="34" t="s">
        <v>31</v>
      </c>
      <c r="C18" s="18">
        <v>380</v>
      </c>
      <c r="D18" s="18">
        <v>13.045</v>
      </c>
      <c r="E18" s="19">
        <v>58.150894</v>
      </c>
      <c r="F18" s="18">
        <f t="shared" si="0"/>
        <v>3.432894736842105</v>
      </c>
      <c r="G18" s="18">
        <f t="shared" si="1"/>
        <v>22.433017108902916</v>
      </c>
      <c r="H18" s="15">
        <v>300.719</v>
      </c>
      <c r="I18" s="31">
        <f t="shared" si="2"/>
        <v>287.674</v>
      </c>
    </row>
    <row r="19" spans="1:9" ht="21" customHeight="1">
      <c r="A19" s="17">
        <v>8</v>
      </c>
      <c r="B19" s="34" t="s">
        <v>32</v>
      </c>
      <c r="C19" s="18">
        <f>SUM(C20:C24)</f>
        <v>13800</v>
      </c>
      <c r="D19" s="18">
        <f>SUM(D20:D24)</f>
        <v>199.956</v>
      </c>
      <c r="E19" s="18">
        <v>10593.738963</v>
      </c>
      <c r="F19" s="18">
        <f t="shared" si="0"/>
        <v>1.4489565217391303</v>
      </c>
      <c r="G19" s="18">
        <f t="shared" si="1"/>
        <v>1.8874922319529688</v>
      </c>
      <c r="I19" s="31">
        <f t="shared" si="2"/>
        <v>-199.956</v>
      </c>
    </row>
    <row r="20" spans="1:9" ht="16.5">
      <c r="A20" s="35" t="s">
        <v>33</v>
      </c>
      <c r="B20" s="33" t="s">
        <v>34</v>
      </c>
      <c r="C20" s="18"/>
      <c r="D20" s="18"/>
      <c r="E20" s="19"/>
      <c r="F20" s="18"/>
      <c r="G20" s="18"/>
      <c r="I20" s="31">
        <f t="shared" si="2"/>
        <v>0</v>
      </c>
    </row>
    <row r="21" spans="1:9" ht="21" customHeight="1">
      <c r="A21" s="35" t="s">
        <v>33</v>
      </c>
      <c r="B21" s="34" t="s">
        <v>35</v>
      </c>
      <c r="C21" s="18"/>
      <c r="D21" s="18">
        <v>7.218</v>
      </c>
      <c r="E21" s="19">
        <v>0.810523</v>
      </c>
      <c r="F21" s="18"/>
      <c r="G21" s="18"/>
      <c r="H21" s="15">
        <v>8.4</v>
      </c>
      <c r="I21" s="31">
        <f t="shared" si="2"/>
        <v>1.1820000000000004</v>
      </c>
    </row>
    <row r="22" spans="1:9" ht="21" customHeight="1">
      <c r="A22" s="35" t="s">
        <v>33</v>
      </c>
      <c r="B22" s="34" t="s">
        <v>36</v>
      </c>
      <c r="C22" s="18">
        <v>12400</v>
      </c>
      <c r="D22" s="18">
        <v>158</v>
      </c>
      <c r="E22" s="19">
        <v>10582.33</v>
      </c>
      <c r="F22" s="18">
        <f t="shared" si="0"/>
        <v>1.2741935483870968</v>
      </c>
      <c r="G22" s="18">
        <f t="shared" si="1"/>
        <v>1.4930549321368733</v>
      </c>
      <c r="H22" s="15">
        <v>199.04</v>
      </c>
      <c r="I22" s="31">
        <f t="shared" si="2"/>
        <v>41.03999999999999</v>
      </c>
    </row>
    <row r="23" spans="1:9" ht="21" customHeight="1">
      <c r="A23" s="35" t="s">
        <v>33</v>
      </c>
      <c r="B23" s="34" t="s">
        <v>37</v>
      </c>
      <c r="C23" s="18">
        <v>1400</v>
      </c>
      <c r="D23" s="18">
        <v>34.738</v>
      </c>
      <c r="E23" s="19">
        <v>10.59844</v>
      </c>
      <c r="F23" s="18">
        <f t="shared" si="0"/>
        <v>2.4812857142857143</v>
      </c>
      <c r="G23" s="18"/>
      <c r="H23" s="15">
        <v>1115.642</v>
      </c>
      <c r="I23" s="31">
        <f t="shared" si="2"/>
        <v>1080.904</v>
      </c>
    </row>
    <row r="24" spans="1:9" ht="21" customHeight="1">
      <c r="A24" s="35" t="s">
        <v>33</v>
      </c>
      <c r="B24" s="33" t="s">
        <v>38</v>
      </c>
      <c r="C24" s="18"/>
      <c r="D24" s="18"/>
      <c r="E24" s="19"/>
      <c r="F24" s="18"/>
      <c r="G24" s="18"/>
      <c r="I24" s="31">
        <f t="shared" si="2"/>
        <v>0</v>
      </c>
    </row>
    <row r="25" spans="1:9" ht="21" customHeight="1">
      <c r="A25" s="17">
        <v>9</v>
      </c>
      <c r="B25" s="34" t="s">
        <v>39</v>
      </c>
      <c r="C25" s="18"/>
      <c r="D25" s="18"/>
      <c r="E25" s="19"/>
      <c r="F25" s="18"/>
      <c r="G25" s="18"/>
      <c r="I25" s="31">
        <f t="shared" si="2"/>
        <v>0</v>
      </c>
    </row>
    <row r="26" spans="1:9" ht="21" customHeight="1">
      <c r="A26" s="17">
        <v>10</v>
      </c>
      <c r="B26" s="34" t="s">
        <v>40</v>
      </c>
      <c r="C26" s="18">
        <v>900</v>
      </c>
      <c r="D26" s="18">
        <v>713.568</v>
      </c>
      <c r="E26" s="19">
        <v>75.979901</v>
      </c>
      <c r="F26" s="18">
        <f t="shared" si="0"/>
        <v>79.28533333333333</v>
      </c>
      <c r="G26" s="18">
        <f t="shared" si="1"/>
        <v>939.1536322217636</v>
      </c>
      <c r="H26" s="15"/>
      <c r="I26" s="31">
        <f t="shared" si="2"/>
        <v>-713.568</v>
      </c>
    </row>
    <row r="27" spans="1:9" ht="33">
      <c r="A27" s="17">
        <v>11</v>
      </c>
      <c r="B27" s="33" t="s">
        <v>67</v>
      </c>
      <c r="C27" s="18">
        <v>1400</v>
      </c>
      <c r="D27" s="18">
        <v>18.606</v>
      </c>
      <c r="E27" s="19">
        <v>37.125</v>
      </c>
      <c r="F27" s="18">
        <f>+D27/C27%</f>
        <v>1.3290000000000002</v>
      </c>
      <c r="G27" s="18"/>
      <c r="I27" s="31">
        <f t="shared" si="2"/>
        <v>-18.606</v>
      </c>
    </row>
    <row r="28" spans="1:9" s="3" customFormat="1" ht="21" customHeight="1">
      <c r="A28" s="29" t="s">
        <v>16</v>
      </c>
      <c r="B28" s="36" t="s">
        <v>15</v>
      </c>
      <c r="C28" s="21"/>
      <c r="D28" s="21"/>
      <c r="E28" s="30"/>
      <c r="F28" s="21"/>
      <c r="G28" s="21"/>
      <c r="I28" s="31">
        <f t="shared" si="2"/>
        <v>0</v>
      </c>
    </row>
    <row r="29" spans="1:9" s="3" customFormat="1" ht="49.5">
      <c r="A29" s="29" t="s">
        <v>10</v>
      </c>
      <c r="B29" s="37" t="s">
        <v>41</v>
      </c>
      <c r="C29" s="21">
        <f>+C30+C31</f>
        <v>37341</v>
      </c>
      <c r="D29" s="21">
        <f>+D30+D31</f>
        <v>5259.088</v>
      </c>
      <c r="E29" s="21">
        <v>14848.482304000001</v>
      </c>
      <c r="F29" s="21">
        <f t="shared" si="0"/>
        <v>14.083950617283948</v>
      </c>
      <c r="G29" s="21">
        <f t="shared" si="1"/>
        <v>35.4183538245068</v>
      </c>
      <c r="I29" s="31">
        <f t="shared" si="2"/>
        <v>-5259.088</v>
      </c>
    </row>
    <row r="30" spans="1:9" ht="21" customHeight="1">
      <c r="A30" s="17">
        <v>1</v>
      </c>
      <c r="B30" s="34" t="s">
        <v>42</v>
      </c>
      <c r="C30" s="18">
        <v>20031</v>
      </c>
      <c r="D30" s="50">
        <f>3414.192</f>
        <v>3414.192</v>
      </c>
      <c r="E30" s="19">
        <v>14096.163596</v>
      </c>
      <c r="F30" s="18">
        <f t="shared" si="0"/>
        <v>17.04454096150966</v>
      </c>
      <c r="G30" s="18">
        <f t="shared" si="1"/>
        <v>24.220717763014818</v>
      </c>
      <c r="H30" s="2">
        <v>19708.507</v>
      </c>
      <c r="I30" s="31">
        <f t="shared" si="2"/>
        <v>16294.315000000002</v>
      </c>
    </row>
    <row r="31" spans="1:10" ht="33">
      <c r="A31" s="38">
        <v>2</v>
      </c>
      <c r="B31" s="39" t="s">
        <v>43</v>
      </c>
      <c r="C31" s="40">
        <v>17310</v>
      </c>
      <c r="D31" s="51">
        <v>1844.896</v>
      </c>
      <c r="E31" s="19">
        <v>752.318708</v>
      </c>
      <c r="F31" s="40">
        <f t="shared" si="0"/>
        <v>10.657978047371461</v>
      </c>
      <c r="G31" s="40">
        <f t="shared" si="1"/>
        <v>245.2279838825967</v>
      </c>
      <c r="H31" s="32">
        <v>5075.954999999998</v>
      </c>
      <c r="I31" s="31">
        <f t="shared" si="2"/>
        <v>3231.0589999999984</v>
      </c>
      <c r="J31" s="15">
        <f>24784.462-H30</f>
        <v>5075.954999999998</v>
      </c>
    </row>
  </sheetData>
  <sheetProtection/>
  <mergeCells count="10">
    <mergeCell ref="A1:B1"/>
    <mergeCell ref="A4:F4"/>
    <mergeCell ref="A7:A8"/>
    <mergeCell ref="B7:B8"/>
    <mergeCell ref="C7:C8"/>
    <mergeCell ref="D7:D8"/>
    <mergeCell ref="E7:E8"/>
    <mergeCell ref="F7:G7"/>
    <mergeCell ref="A2:B2"/>
    <mergeCell ref="A5:G5"/>
  </mergeCells>
  <printOptions/>
  <pageMargins left="0.52" right="0.56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F38"/>
  <sheetViews>
    <sheetView tabSelected="1" zoomScalePageLayoutView="0" workbookViewId="0" topLeftCell="A1">
      <selection activeCell="AH9" sqref="AH9"/>
    </sheetView>
  </sheetViews>
  <sheetFormatPr defaultColWidth="9.140625" defaultRowHeight="21" customHeight="1"/>
  <cols>
    <col min="1" max="1" width="5.421875" style="2" customWidth="1"/>
    <col min="2" max="2" width="40.00390625" style="2" customWidth="1"/>
    <col min="3" max="3" width="16.8515625" style="8" customWidth="1"/>
    <col min="4" max="4" width="15.421875" style="8" customWidth="1"/>
    <col min="5" max="5" width="14.140625" style="11" hidden="1" customWidth="1"/>
    <col min="6" max="6" width="12.7109375" style="2" customWidth="1"/>
    <col min="7" max="7" width="13.00390625" style="8" customWidth="1"/>
    <col min="8" max="8" width="16.57421875" style="2" hidden="1" customWidth="1"/>
    <col min="9" max="9" width="13.28125" style="2" hidden="1" customWidth="1"/>
    <col min="10" max="10" width="0" style="2" hidden="1" customWidth="1"/>
    <col min="11" max="11" width="11.28125" style="2" hidden="1" customWidth="1"/>
    <col min="12" max="12" width="13.57421875" style="2" hidden="1" customWidth="1"/>
    <col min="13" max="13" width="15.421875" style="2" hidden="1" customWidth="1"/>
    <col min="14" max="14" width="10.00390625" style="2" hidden="1" customWidth="1"/>
    <col min="15" max="31" width="0" style="2" hidden="1" customWidth="1"/>
    <col min="32" max="16384" width="9.140625" style="2" customWidth="1"/>
  </cols>
  <sheetData>
    <row r="1" spans="1:6" ht="21" customHeight="1">
      <c r="A1" s="61" t="s">
        <v>0</v>
      </c>
      <c r="B1" s="61"/>
      <c r="C1" s="6"/>
      <c r="D1" s="6"/>
      <c r="E1" s="12"/>
      <c r="F1" s="2" t="s">
        <v>45</v>
      </c>
    </row>
    <row r="2" spans="1:2" ht="21" customHeight="1">
      <c r="A2" s="61" t="s">
        <v>64</v>
      </c>
      <c r="B2" s="61"/>
    </row>
    <row r="3" spans="3:7" s="15" customFormat="1" ht="21" customHeight="1">
      <c r="C3" s="8"/>
      <c r="D3" s="8"/>
      <c r="E3" s="11"/>
      <c r="G3" s="8"/>
    </row>
    <row r="4" spans="1:6" ht="21" customHeight="1">
      <c r="A4" s="61" t="s">
        <v>80</v>
      </c>
      <c r="B4" s="61"/>
      <c r="C4" s="61"/>
      <c r="D4" s="61"/>
      <c r="E4" s="61"/>
      <c r="F4" s="61"/>
    </row>
    <row r="5" spans="1:7" s="15" customFormat="1" ht="21" customHeight="1">
      <c r="A5" s="67" t="str">
        <f>+'94'!A5:G5</f>
        <v>(Kèm theo thông báo số    /TB-PTCKH ngày    tháng     năm 2023 của phòng Tài chính - Kế hoạch)</v>
      </c>
      <c r="B5" s="67"/>
      <c r="C5" s="67"/>
      <c r="D5" s="67"/>
      <c r="E5" s="67"/>
      <c r="F5" s="67"/>
      <c r="G5" s="67"/>
    </row>
    <row r="6" ht="21" customHeight="1">
      <c r="F6" s="2" t="s">
        <v>7</v>
      </c>
    </row>
    <row r="7" spans="1:7" s="3" customFormat="1" ht="39.75" customHeight="1">
      <c r="A7" s="60" t="s">
        <v>1</v>
      </c>
      <c r="B7" s="60" t="s">
        <v>2</v>
      </c>
      <c r="C7" s="63" t="s">
        <v>3</v>
      </c>
      <c r="D7" s="63" t="s">
        <v>81</v>
      </c>
      <c r="E7" s="65" t="s">
        <v>82</v>
      </c>
      <c r="F7" s="59" t="s">
        <v>6</v>
      </c>
      <c r="G7" s="60"/>
    </row>
    <row r="8" spans="1:7" s="3" customFormat="1" ht="61.5" customHeight="1">
      <c r="A8" s="62"/>
      <c r="B8" s="62"/>
      <c r="C8" s="64"/>
      <c r="D8" s="64"/>
      <c r="E8" s="66"/>
      <c r="F8" s="16" t="s">
        <v>4</v>
      </c>
      <c r="G8" s="58" t="s">
        <v>5</v>
      </c>
    </row>
    <row r="9" spans="1:7" ht="21" customHeight="1">
      <c r="A9" s="17" t="s">
        <v>9</v>
      </c>
      <c r="B9" s="17" t="s">
        <v>10</v>
      </c>
      <c r="C9" s="18">
        <v>1</v>
      </c>
      <c r="D9" s="18">
        <v>2</v>
      </c>
      <c r="E9" s="19"/>
      <c r="F9" s="17" t="s">
        <v>11</v>
      </c>
      <c r="G9" s="18">
        <v>4</v>
      </c>
    </row>
    <row r="10" spans="1:8" s="3" customFormat="1" ht="16.5">
      <c r="A10" s="29"/>
      <c r="B10" s="16" t="s">
        <v>17</v>
      </c>
      <c r="C10" s="21">
        <f>+C11+C30</f>
        <v>254787</v>
      </c>
      <c r="D10" s="21">
        <f>+D11+D30</f>
        <v>84451.384</v>
      </c>
      <c r="E10" s="21">
        <v>30523.117833999997</v>
      </c>
      <c r="F10" s="21">
        <f>+D10/C10%</f>
        <v>33.14587635946889</v>
      </c>
      <c r="G10" s="21">
        <f>+D10/E10%</f>
        <v>276.68007069031717</v>
      </c>
      <c r="H10" s="44">
        <f>+D10-'93'!D18</f>
        <v>-0.06600000000617001</v>
      </c>
    </row>
    <row r="11" spans="1:7" s="3" customFormat="1" ht="21" customHeight="1">
      <c r="A11" s="29" t="s">
        <v>9</v>
      </c>
      <c r="B11" s="29" t="s">
        <v>46</v>
      </c>
      <c r="C11" s="21">
        <f>+C12+C15+C29</f>
        <v>140706</v>
      </c>
      <c r="D11" s="21">
        <f>+D12+D15+D29</f>
        <v>27272.619000000006</v>
      </c>
      <c r="E11" s="21">
        <v>30523.117833999997</v>
      </c>
      <c r="F11" s="21">
        <f aca="true" t="shared" si="0" ref="F11:F33">+D11/C11%</f>
        <v>19.382697965971605</v>
      </c>
      <c r="G11" s="21">
        <f aca="true" t="shared" si="1" ref="G11:G33">+D11/E11%</f>
        <v>89.35069853716179</v>
      </c>
    </row>
    <row r="12" spans="1:7" s="13" customFormat="1" ht="16.5">
      <c r="A12" s="29" t="s">
        <v>12</v>
      </c>
      <c r="B12" s="37" t="s">
        <v>19</v>
      </c>
      <c r="C12" s="21">
        <f>SUM(C13:C14)</f>
        <v>22095.76</v>
      </c>
      <c r="D12" s="21">
        <f>SUM(D13:D14)</f>
        <v>2462.685000000005</v>
      </c>
      <c r="E12" s="21">
        <v>9400.72344</v>
      </c>
      <c r="F12" s="21">
        <f>+D12/C12%</f>
        <v>11.145509364692616</v>
      </c>
      <c r="G12" s="21">
        <f t="shared" si="1"/>
        <v>26.19676044847039</v>
      </c>
    </row>
    <row r="13" spans="1:9" ht="16.5">
      <c r="A13" s="17">
        <v>1</v>
      </c>
      <c r="B13" s="33" t="s">
        <v>47</v>
      </c>
      <c r="C13" s="18">
        <v>20855.76</v>
      </c>
      <c r="D13" s="18">
        <f>+'93'!D20</f>
        <v>2462.685000000005</v>
      </c>
      <c r="E13" s="19">
        <v>9400.72344</v>
      </c>
      <c r="F13" s="18">
        <f t="shared" si="0"/>
        <v>11.808176733909505</v>
      </c>
      <c r="G13" s="18">
        <f t="shared" si="1"/>
        <v>26.19676044847039</v>
      </c>
      <c r="H13" s="15"/>
      <c r="I13" s="31"/>
    </row>
    <row r="14" spans="1:9" ht="16.5">
      <c r="A14" s="17">
        <v>2</v>
      </c>
      <c r="B14" s="33" t="s">
        <v>48</v>
      </c>
      <c r="C14" s="18">
        <v>1240</v>
      </c>
      <c r="D14" s="18"/>
      <c r="E14" s="19"/>
      <c r="F14" s="18"/>
      <c r="G14" s="18"/>
      <c r="I14" s="31"/>
    </row>
    <row r="15" spans="1:32" s="3" customFormat="1" ht="21" customHeight="1">
      <c r="A15" s="29" t="s">
        <v>16</v>
      </c>
      <c r="B15" s="36" t="s">
        <v>20</v>
      </c>
      <c r="C15" s="21">
        <f>SUM(C17:C28)</f>
        <v>115958.00000000001</v>
      </c>
      <c r="D15" s="21">
        <f>SUM(D17:D28)</f>
        <v>24809.934</v>
      </c>
      <c r="E15" s="21">
        <v>21122.394393999995</v>
      </c>
      <c r="F15" s="21">
        <f t="shared" si="0"/>
        <v>21.39562082823091</v>
      </c>
      <c r="G15" s="21">
        <f t="shared" si="1"/>
        <v>117.45796209092416</v>
      </c>
      <c r="I15" s="31"/>
      <c r="J15" s="44">
        <f>+D15-25818</f>
        <v>-1008.0659999999989</v>
      </c>
      <c r="AF15" s="44">
        <f>+D15-'93'!D21</f>
        <v>-0.06599999999889405</v>
      </c>
    </row>
    <row r="16" spans="1:9" ht="21" customHeight="1">
      <c r="A16" s="17"/>
      <c r="B16" s="34" t="s">
        <v>49</v>
      </c>
      <c r="C16" s="18"/>
      <c r="D16" s="18"/>
      <c r="E16" s="19"/>
      <c r="F16" s="18"/>
      <c r="G16" s="18"/>
      <c r="I16" s="31"/>
    </row>
    <row r="17" spans="1:14" ht="21" customHeight="1">
      <c r="A17" s="17">
        <v>1</v>
      </c>
      <c r="B17" s="34" t="s">
        <v>50</v>
      </c>
      <c r="C17" s="18">
        <v>47475</v>
      </c>
      <c r="D17" s="18">
        <f>9661.753-329.8</f>
        <v>9331.953000000001</v>
      </c>
      <c r="E17" s="19">
        <v>8173.101675</v>
      </c>
      <c r="F17" s="18">
        <f t="shared" si="0"/>
        <v>19.656562401263827</v>
      </c>
      <c r="G17" s="18">
        <f t="shared" si="1"/>
        <v>114.17884385978842</v>
      </c>
      <c r="H17" s="15">
        <v>20997.537</v>
      </c>
      <c r="I17" s="31">
        <f>+H17-D17</f>
        <v>11665.583999999999</v>
      </c>
      <c r="K17" s="52">
        <f>+D15-'93'!D21</f>
        <v>-0.06599999999889405</v>
      </c>
      <c r="L17" s="18">
        <v>9135.803</v>
      </c>
      <c r="M17" s="55">
        <v>20997.537</v>
      </c>
      <c r="N17" s="31">
        <f>+M17-L17</f>
        <v>11861.734</v>
      </c>
    </row>
    <row r="18" spans="1:14" ht="21" customHeight="1">
      <c r="A18" s="17">
        <v>2</v>
      </c>
      <c r="B18" s="34" t="s">
        <v>51</v>
      </c>
      <c r="C18" s="18">
        <v>200</v>
      </c>
      <c r="D18" s="18">
        <v>187.5</v>
      </c>
      <c r="E18" s="19">
        <v>52.2</v>
      </c>
      <c r="F18" s="18">
        <f>+D18/C18%</f>
        <v>93.75</v>
      </c>
      <c r="G18" s="18"/>
      <c r="I18" s="31">
        <f aca="true" t="shared" si="2" ref="I18:I30">+H18-D18</f>
        <v>-187.5</v>
      </c>
      <c r="L18" s="18"/>
      <c r="M18" s="18"/>
      <c r="N18" s="31">
        <f aca="true" t="shared" si="3" ref="N18:N28">+M18-L18</f>
        <v>0</v>
      </c>
    </row>
    <row r="19" spans="1:14" ht="21" customHeight="1">
      <c r="A19" s="17">
        <v>3</v>
      </c>
      <c r="B19" s="34" t="s">
        <v>52</v>
      </c>
      <c r="C19" s="18"/>
      <c r="D19" s="18"/>
      <c r="E19" s="19"/>
      <c r="F19" s="18"/>
      <c r="G19" s="18"/>
      <c r="I19" s="31">
        <f t="shared" si="2"/>
        <v>0</v>
      </c>
      <c r="K19" s="31">
        <f>+D15+5452.506-726.444</f>
        <v>29535.996000000003</v>
      </c>
      <c r="L19" s="18"/>
      <c r="M19" s="18"/>
      <c r="N19" s="31">
        <f t="shared" si="3"/>
        <v>0</v>
      </c>
    </row>
    <row r="20" spans="1:14" ht="16.5">
      <c r="A20" s="35">
        <v>4</v>
      </c>
      <c r="B20" s="33" t="s">
        <v>53</v>
      </c>
      <c r="C20" s="18">
        <v>1236.872</v>
      </c>
      <c r="D20" s="18">
        <v>205.91</v>
      </c>
      <c r="E20" s="19">
        <v>341.852147</v>
      </c>
      <c r="F20" s="18">
        <f t="shared" si="0"/>
        <v>16.64764017618638</v>
      </c>
      <c r="G20" s="18">
        <f t="shared" si="1"/>
        <v>60.23364247000034</v>
      </c>
      <c r="H20" s="15">
        <v>612.062</v>
      </c>
      <c r="I20" s="31">
        <f t="shared" si="2"/>
        <v>406.15200000000004</v>
      </c>
      <c r="L20" s="18">
        <v>414.174</v>
      </c>
      <c r="M20" s="55">
        <v>612.062</v>
      </c>
      <c r="N20" s="31">
        <f t="shared" si="3"/>
        <v>197.88800000000003</v>
      </c>
    </row>
    <row r="21" spans="1:14" ht="21" customHeight="1">
      <c r="A21" s="35">
        <v>5</v>
      </c>
      <c r="B21" s="34" t="s">
        <v>54</v>
      </c>
      <c r="C21" s="18">
        <v>1447.557</v>
      </c>
      <c r="D21" s="18">
        <v>296.486</v>
      </c>
      <c r="E21" s="19">
        <v>271.96733</v>
      </c>
      <c r="F21" s="18">
        <f t="shared" si="0"/>
        <v>20.48181867795189</v>
      </c>
      <c r="G21" s="18"/>
      <c r="H21" s="15">
        <v>595.851</v>
      </c>
      <c r="I21" s="31">
        <f t="shared" si="2"/>
        <v>299.365</v>
      </c>
      <c r="L21" s="18">
        <v>239.193</v>
      </c>
      <c r="M21" s="55">
        <v>595.851</v>
      </c>
      <c r="N21" s="31">
        <f t="shared" si="3"/>
        <v>356.658</v>
      </c>
    </row>
    <row r="22" spans="1:14" ht="21" customHeight="1">
      <c r="A22" s="35">
        <v>6</v>
      </c>
      <c r="B22" s="34" t="s">
        <v>55</v>
      </c>
      <c r="C22" s="18">
        <v>190</v>
      </c>
      <c r="D22" s="18">
        <v>3.3</v>
      </c>
      <c r="E22" s="19">
        <v>25.6</v>
      </c>
      <c r="F22" s="18">
        <f t="shared" si="0"/>
        <v>1.736842105263158</v>
      </c>
      <c r="G22" s="18">
        <f t="shared" si="1"/>
        <v>12.890624999999998</v>
      </c>
      <c r="H22" s="53">
        <v>188.919</v>
      </c>
      <c r="I22" s="31">
        <f t="shared" si="2"/>
        <v>185.619</v>
      </c>
      <c r="L22" s="18">
        <v>149.139</v>
      </c>
      <c r="M22" s="56">
        <v>188.919</v>
      </c>
      <c r="N22" s="31">
        <f t="shared" si="3"/>
        <v>39.78</v>
      </c>
    </row>
    <row r="23" spans="1:14" ht="21" customHeight="1">
      <c r="A23" s="35">
        <v>7</v>
      </c>
      <c r="B23" s="34" t="s">
        <v>56</v>
      </c>
      <c r="C23" s="18">
        <v>2520</v>
      </c>
      <c r="D23" s="18">
        <v>469.651</v>
      </c>
      <c r="E23" s="19">
        <v>145.426253</v>
      </c>
      <c r="F23" s="18">
        <f t="shared" si="0"/>
        <v>18.636944444444445</v>
      </c>
      <c r="G23" s="18">
        <f t="shared" si="1"/>
        <v>322.94787929384387</v>
      </c>
      <c r="H23" s="15">
        <v>899.715</v>
      </c>
      <c r="I23" s="31">
        <f>+H23-D23</f>
        <v>430.064</v>
      </c>
      <c r="L23" s="18">
        <v>29.864</v>
      </c>
      <c r="M23" s="57">
        <v>899.715</v>
      </c>
      <c r="N23" s="31">
        <f t="shared" si="3"/>
        <v>869.851</v>
      </c>
    </row>
    <row r="24" spans="1:14" ht="21" customHeight="1">
      <c r="A24" s="35">
        <v>8</v>
      </c>
      <c r="B24" s="33" t="s">
        <v>57</v>
      </c>
      <c r="C24" s="18">
        <v>3600.42</v>
      </c>
      <c r="D24" s="18">
        <f>564.909-40.579-444</f>
        <v>80.33000000000004</v>
      </c>
      <c r="E24" s="19">
        <v>688.194252</v>
      </c>
      <c r="F24" s="18">
        <f t="shared" si="0"/>
        <v>2.231128590553326</v>
      </c>
      <c r="G24" s="18">
        <f t="shared" si="1"/>
        <v>11.672576422506946</v>
      </c>
      <c r="H24" s="15">
        <v>1455.543</v>
      </c>
      <c r="I24" s="31">
        <f t="shared" si="2"/>
        <v>1375.2129999999997</v>
      </c>
      <c r="L24" s="18">
        <v>264.393</v>
      </c>
      <c r="M24" s="57">
        <v>1455.543</v>
      </c>
      <c r="N24" s="31">
        <f t="shared" si="3"/>
        <v>1191.1499999999999</v>
      </c>
    </row>
    <row r="25" spans="1:15" ht="49.5">
      <c r="A25" s="17">
        <v>9</v>
      </c>
      <c r="B25" s="33" t="s">
        <v>63</v>
      </c>
      <c r="C25" s="18">
        <v>45854.515</v>
      </c>
      <c r="D25" s="18">
        <f>13968.051-4075.347-1309.85</f>
        <v>8582.854</v>
      </c>
      <c r="E25" s="19">
        <v>8497.894537</v>
      </c>
      <c r="F25" s="18">
        <f t="shared" si="0"/>
        <v>18.717576666114557</v>
      </c>
      <c r="G25" s="18">
        <f>+D25/E25%</f>
        <v>100.99977073885871</v>
      </c>
      <c r="H25" s="2">
        <v>22450.541</v>
      </c>
      <c r="I25" s="31">
        <f>+H25-D25</f>
        <v>13867.687000000002</v>
      </c>
      <c r="L25" s="18">
        <f>9853.075-726.444</f>
        <v>9126.631000000001</v>
      </c>
      <c r="M25" s="18">
        <f>22450.541-5452.506</f>
        <v>16998.035</v>
      </c>
      <c r="N25" s="31">
        <f t="shared" si="3"/>
        <v>7871.403999999999</v>
      </c>
      <c r="O25" s="31">
        <f>+D25-N25</f>
        <v>711.4500000000007</v>
      </c>
    </row>
    <row r="26" spans="1:14" s="15" customFormat="1" ht="16.5">
      <c r="A26" s="17">
        <v>10</v>
      </c>
      <c r="B26" s="33" t="s">
        <v>68</v>
      </c>
      <c r="C26" s="18">
        <f>8185+1600</f>
        <v>9785</v>
      </c>
      <c r="D26" s="18">
        <f>4456.742-23.81</f>
        <v>4432.932</v>
      </c>
      <c r="E26" s="19">
        <v>1712.566492</v>
      </c>
      <c r="F26" s="18">
        <f>+D26/C26%</f>
        <v>45.30334184977006</v>
      </c>
      <c r="G26" s="18">
        <f>+D26/E26%</f>
        <v>258.84729268660715</v>
      </c>
      <c r="H26" s="15">
        <v>4995.014</v>
      </c>
      <c r="I26" s="31">
        <f t="shared" si="2"/>
        <v>562.0820000000003</v>
      </c>
      <c r="L26" s="18">
        <v>2844.888</v>
      </c>
      <c r="M26" s="57">
        <v>4995.014</v>
      </c>
      <c r="N26" s="31">
        <f t="shared" si="3"/>
        <v>2150.126</v>
      </c>
    </row>
    <row r="27" spans="1:14" s="15" customFormat="1" ht="16.5">
      <c r="A27" s="17">
        <v>11</v>
      </c>
      <c r="B27" s="34" t="s">
        <v>58</v>
      </c>
      <c r="C27" s="18">
        <v>3226.32</v>
      </c>
      <c r="D27" s="18">
        <v>406.328</v>
      </c>
      <c r="E27" s="19">
        <v>406.380088</v>
      </c>
      <c r="F27" s="18">
        <f>+D27/C27%</f>
        <v>12.594163009248925</v>
      </c>
      <c r="G27" s="18">
        <f>+D27/E27%</f>
        <v>99.98718244285631</v>
      </c>
      <c r="H27" s="41">
        <v>1884.711</v>
      </c>
      <c r="I27" s="31">
        <f t="shared" si="2"/>
        <v>1478.383</v>
      </c>
      <c r="L27" s="18">
        <v>1459.201</v>
      </c>
      <c r="M27" s="57">
        <v>1884.711</v>
      </c>
      <c r="N27" s="31">
        <f t="shared" si="3"/>
        <v>425.51</v>
      </c>
    </row>
    <row r="28" spans="1:14" ht="21" customHeight="1">
      <c r="A28" s="17">
        <v>12</v>
      </c>
      <c r="B28" s="34" t="s">
        <v>69</v>
      </c>
      <c r="C28" s="18">
        <v>422.316</v>
      </c>
      <c r="D28" s="18">
        <v>812.69</v>
      </c>
      <c r="E28" s="19">
        <v>807.21162</v>
      </c>
      <c r="F28" s="18">
        <f>+D28/C28%</f>
        <v>192.4364693736444</v>
      </c>
      <c r="G28" s="18">
        <f>+D28/E28%</f>
        <v>100.67867952644191</v>
      </c>
      <c r="H28" s="15">
        <v>1521.682</v>
      </c>
      <c r="I28" s="31">
        <f t="shared" si="2"/>
        <v>708.992</v>
      </c>
      <c r="L28" s="18">
        <v>667.735</v>
      </c>
      <c r="M28" s="18">
        <v>1521.682</v>
      </c>
      <c r="N28" s="31">
        <f t="shared" si="3"/>
        <v>853.947</v>
      </c>
    </row>
    <row r="29" spans="1:9" s="3" customFormat="1" ht="16.5">
      <c r="A29" s="29" t="s">
        <v>59</v>
      </c>
      <c r="B29" s="37" t="s">
        <v>21</v>
      </c>
      <c r="C29" s="21">
        <v>2652.24</v>
      </c>
      <c r="D29" s="21"/>
      <c r="E29" s="30"/>
      <c r="F29" s="18">
        <f>+D29/C29%</f>
        <v>0</v>
      </c>
      <c r="G29" s="21"/>
      <c r="I29" s="31">
        <f t="shared" si="2"/>
        <v>0</v>
      </c>
    </row>
    <row r="30" spans="1:9" s="3" customFormat="1" ht="33">
      <c r="A30" s="22" t="s">
        <v>10</v>
      </c>
      <c r="B30" s="42" t="s">
        <v>72</v>
      </c>
      <c r="C30" s="24">
        <v>114081</v>
      </c>
      <c r="D30" s="24">
        <f>+'93'!D23</f>
        <v>57178.765</v>
      </c>
      <c r="E30" s="24">
        <v>0</v>
      </c>
      <c r="F30" s="18">
        <f>+D30/C30%</f>
        <v>50.121198972659776</v>
      </c>
      <c r="G30" s="24"/>
      <c r="I30" s="31">
        <f t="shared" si="2"/>
        <v>-57178.765</v>
      </c>
    </row>
    <row r="31" spans="1:9" ht="16.5" hidden="1">
      <c r="A31" s="2">
        <v>1</v>
      </c>
      <c r="B31" s="4" t="s">
        <v>60</v>
      </c>
      <c r="E31" s="11">
        <v>342.00394199999994</v>
      </c>
      <c r="F31" s="8"/>
      <c r="I31" s="31"/>
    </row>
    <row r="32" spans="1:9" ht="21" customHeight="1" hidden="1">
      <c r="A32" s="2">
        <v>2</v>
      </c>
      <c r="B32" s="5" t="s">
        <v>61</v>
      </c>
      <c r="F32" s="8" t="e">
        <f t="shared" si="0"/>
        <v>#DIV/0!</v>
      </c>
      <c r="G32" s="8" t="e">
        <f t="shared" si="1"/>
        <v>#DIV/0!</v>
      </c>
      <c r="I32" s="31"/>
    </row>
    <row r="33" spans="1:9" ht="33" hidden="1">
      <c r="A33" s="2">
        <v>3</v>
      </c>
      <c r="B33" s="4" t="s">
        <v>62</v>
      </c>
      <c r="F33" s="8" t="e">
        <f t="shared" si="0"/>
        <v>#DIV/0!</v>
      </c>
      <c r="G33" s="8" t="e">
        <f t="shared" si="1"/>
        <v>#DIV/0!</v>
      </c>
      <c r="I33" s="31"/>
    </row>
    <row r="34" ht="21" customHeight="1">
      <c r="I34" s="31"/>
    </row>
    <row r="35" spans="8:9" ht="21" customHeight="1">
      <c r="H35" s="2">
        <f>5452.506-726.444</f>
        <v>4726.062</v>
      </c>
      <c r="I35" s="31"/>
    </row>
    <row r="36" ht="21" customHeight="1">
      <c r="I36" s="31"/>
    </row>
    <row r="37" ht="21" customHeight="1">
      <c r="I37" s="31"/>
    </row>
    <row r="38" ht="21" customHeight="1">
      <c r="I38" s="31"/>
    </row>
  </sheetData>
  <sheetProtection/>
  <mergeCells count="10">
    <mergeCell ref="A1:B1"/>
    <mergeCell ref="A4:F4"/>
    <mergeCell ref="A7:A8"/>
    <mergeCell ref="B7:B8"/>
    <mergeCell ref="C7:C8"/>
    <mergeCell ref="D7:D8"/>
    <mergeCell ref="E7:E8"/>
    <mergeCell ref="F7:G7"/>
    <mergeCell ref="A2:B2"/>
    <mergeCell ref="A5:G5"/>
  </mergeCells>
  <printOptions/>
  <pageMargins left="0.52" right="0.56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2022-07-15T01:56:40Z</cp:lastPrinted>
  <dcterms:created xsi:type="dcterms:W3CDTF">2017-06-16T07:08:50Z</dcterms:created>
  <dcterms:modified xsi:type="dcterms:W3CDTF">2023-10-10T08:01:59Z</dcterms:modified>
  <cp:category/>
  <cp:version/>
  <cp:contentType/>
  <cp:contentStatus/>
</cp:coreProperties>
</file>