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7" activeTab="10"/>
  </bookViews>
  <sheets>
    <sheet name="Bieu 01 TH" sheetId="3" state="hidden" r:id="rId1"/>
    <sheet name="Bieu 02a NSDP (N)" sheetId="7" state="hidden" r:id="rId2"/>
    <sheet name="Bieu 02b NSDP (H)" sheetId="15" state="hidden" r:id="rId3"/>
    <sheet name="Bieu 03 NSTW" sheetId="16" state="hidden" r:id="rId4"/>
    <sheet name="Bieu 04 Thu de lai" sheetId="17" state="hidden" r:id="rId5"/>
    <sheet name="Bieu 05. CTMTQG" sheetId="14" state="hidden" r:id="rId6"/>
    <sheet name="Bieu 06 ODA" sheetId="12" state="hidden" r:id="rId7"/>
    <sheet name="Biểu 1" sheetId="18" r:id="rId8"/>
    <sheet name="Biểu 2" sheetId="5" r:id="rId9"/>
    <sheet name="Bieu 04 Thu de lai 21-25" sheetId="13" state="hidden" r:id="rId10"/>
    <sheet name="Biểu 03" sheetId="19" r:id="rId11"/>
  </sheets>
  <externalReferences>
    <externalReference r:id="rId12"/>
    <externalReference r:id="rId13"/>
    <externalReference r:id="rId14"/>
  </externalReferences>
  <definedNames>
    <definedName name="____a1" localSheetId="5" hidden="1">{"'Sheet1'!$L$16"}</definedName>
    <definedName name="____a1" localSheetId="6" hidden="1">{"'Sheet1'!$L$16"}</definedName>
    <definedName name="____a1" hidden="1">{"'Sheet1'!$L$16"}</definedName>
    <definedName name="____B1" localSheetId="5" hidden="1">{"'Sheet1'!$L$16"}</definedName>
    <definedName name="____B1" localSheetId="6" hidden="1">{"'Sheet1'!$L$16"}</definedName>
    <definedName name="____B1" hidden="1">{"'Sheet1'!$L$16"}</definedName>
    <definedName name="____ban2" localSheetId="5" hidden="1">{"'Sheet1'!$L$16"}</definedName>
    <definedName name="____ban2" localSheetId="6" hidden="1">{"'Sheet1'!$L$16"}</definedName>
    <definedName name="____ban2" hidden="1">{"'Sheet1'!$L$16"}</definedName>
    <definedName name="____h1" localSheetId="5" hidden="1">{"'Sheet1'!$L$16"}</definedName>
    <definedName name="____h1" localSheetId="6" hidden="1">{"'Sheet1'!$L$16"}</definedName>
    <definedName name="____h1" hidden="1">{"'Sheet1'!$L$16"}</definedName>
    <definedName name="____hu1" localSheetId="5" hidden="1">{"'Sheet1'!$L$16"}</definedName>
    <definedName name="____hu1" localSheetId="6" hidden="1">{"'Sheet1'!$L$16"}</definedName>
    <definedName name="____hu1" hidden="1">{"'Sheet1'!$L$16"}</definedName>
    <definedName name="____hu2" localSheetId="5" hidden="1">{"'Sheet1'!$L$16"}</definedName>
    <definedName name="____hu2" localSheetId="6" hidden="1">{"'Sheet1'!$L$16"}</definedName>
    <definedName name="____hu2" hidden="1">{"'Sheet1'!$L$16"}</definedName>
    <definedName name="____hu5" localSheetId="5" hidden="1">{"'Sheet1'!$L$16"}</definedName>
    <definedName name="____hu5" localSheetId="6" hidden="1">{"'Sheet1'!$L$16"}</definedName>
    <definedName name="____hu5" hidden="1">{"'Sheet1'!$L$16"}</definedName>
    <definedName name="____hu6" localSheetId="5" hidden="1">{"'Sheet1'!$L$16"}</definedName>
    <definedName name="____hu6" localSheetId="6" hidden="1">{"'Sheet1'!$L$16"}</definedName>
    <definedName name="____hu6" hidden="1">{"'Sheet1'!$L$16"}</definedName>
    <definedName name="____M36" localSheetId="5" hidden="1">{"'Sheet1'!$L$16"}</definedName>
    <definedName name="____M36" localSheetId="6" hidden="1">{"'Sheet1'!$L$16"}</definedName>
    <definedName name="____M36" hidden="1">{"'Sheet1'!$L$16"}</definedName>
    <definedName name="____PA3" localSheetId="5" hidden="1">{"'Sheet1'!$L$16"}</definedName>
    <definedName name="____PA3" localSheetId="6" hidden="1">{"'Sheet1'!$L$16"}</definedName>
    <definedName name="____PA3" hidden="1">{"'Sheet1'!$L$16"}</definedName>
    <definedName name="____Pl2" localSheetId="5" hidden="1">{"'Sheet1'!$L$16"}</definedName>
    <definedName name="____Pl2" localSheetId="6" hidden="1">{"'Sheet1'!$L$16"}</definedName>
    <definedName name="____Pl2" hidden="1">{"'Sheet1'!$L$16"}</definedName>
    <definedName name="____Tru21" localSheetId="5" hidden="1">{"'Sheet1'!$L$16"}</definedName>
    <definedName name="____Tru21" localSheetId="6" hidden="1">{"'Sheet1'!$L$16"}</definedName>
    <definedName name="____Tru21" hidden="1">{"'Sheet1'!$L$16"}</definedName>
    <definedName name="___a1" localSheetId="5" hidden="1">{"'Sheet1'!$L$16"}</definedName>
    <definedName name="___a1" localSheetId="6" hidden="1">{"'Sheet1'!$L$16"}</definedName>
    <definedName name="___a1" hidden="1">{"'Sheet1'!$L$16"}</definedName>
    <definedName name="___B1" localSheetId="5" hidden="1">{"'Sheet1'!$L$16"}</definedName>
    <definedName name="___B1" localSheetId="6" hidden="1">{"'Sheet1'!$L$16"}</definedName>
    <definedName name="___B1" hidden="1">{"'Sheet1'!$L$16"}</definedName>
    <definedName name="___ban2" localSheetId="5" hidden="1">{"'Sheet1'!$L$16"}</definedName>
    <definedName name="___ban2" localSheetId="6" hidden="1">{"'Sheet1'!$L$16"}</definedName>
    <definedName name="___ban2"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5" hidden="1">{"'Sheet1'!$L$16"}</definedName>
    <definedName name="___hu1" localSheetId="6" hidden="1">{"'Sheet1'!$L$16"}</definedName>
    <definedName name="___hu1" hidden="1">{"'Sheet1'!$L$16"}</definedName>
    <definedName name="___hu2" localSheetId="5" hidden="1">{"'Sheet1'!$L$16"}</definedName>
    <definedName name="___hu2" localSheetId="6" hidden="1">{"'Sheet1'!$L$16"}</definedName>
    <definedName name="___hu2" hidden="1">{"'Sheet1'!$L$16"}</definedName>
    <definedName name="___hu5" localSheetId="5" hidden="1">{"'Sheet1'!$L$16"}</definedName>
    <definedName name="___hu5" localSheetId="6" hidden="1">{"'Sheet1'!$L$16"}</definedName>
    <definedName name="___hu5"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M36" localSheetId="5" hidden="1">{"'Sheet1'!$L$16"}</definedName>
    <definedName name="___M36" localSheetId="6" hidden="1">{"'Sheet1'!$L$16"}</definedName>
    <definedName name="___M36" hidden="1">{"'Sheet1'!$L$16"}</definedName>
    <definedName name="___NSO2" localSheetId="5" hidden="1">{"'Sheet1'!$L$16"}</definedName>
    <definedName name="___NSO2" localSheetId="6" hidden="1">{"'Sheet1'!$L$16"}</definedName>
    <definedName name="___NSO2" hidden="1">{"'Sheet1'!$L$16"}</definedName>
    <definedName name="___PA3" localSheetId="5" hidden="1">{"'Sheet1'!$L$16"}</definedName>
    <definedName name="___PA3" localSheetId="6" hidden="1">{"'Sheet1'!$L$16"}</definedName>
    <definedName name="___PA3" hidden="1">{"'Sheet1'!$L$16"}</definedName>
    <definedName name="___Pl2" localSheetId="5" hidden="1">{"'Sheet1'!$L$16"}</definedName>
    <definedName name="___Pl2" localSheetId="6"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localSheetId="9" hidden="1">#REF!</definedName>
    <definedName name="___PL3" localSheetId="5" hidden="1">#REF!</definedName>
    <definedName name="___PL3" localSheetId="6"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6" hidden="1">{"'Sheet1'!$L$16"}</definedName>
    <definedName name="___Tru21" hidden="1">{"'Sheet1'!$L$16"}</definedName>
    <definedName name="__a1" localSheetId="5" hidden="1">{"'Sheet1'!$L$16"}</definedName>
    <definedName name="__a1" localSheetId="6" hidden="1">{"'Sheet1'!$L$16"}</definedName>
    <definedName name="__a1" hidden="1">{"'Sheet1'!$L$16"}</definedName>
    <definedName name="__B1" localSheetId="5" hidden="1">{"'Sheet1'!$L$16"}</definedName>
    <definedName name="__B1" localSheetId="6" hidden="1">{"'Sheet1'!$L$16"}</definedName>
    <definedName name="__B1" hidden="1">{"'Sheet1'!$L$16"}</definedName>
    <definedName name="__ban2" localSheetId="5" hidden="1">{"'Sheet1'!$L$16"}</definedName>
    <definedName name="__ban2" localSheetId="6" hidden="1">{"'Sheet1'!$L$16"}</definedName>
    <definedName name="__ban2" hidden="1">{"'Sheet1'!$L$16"}</definedName>
    <definedName name="__h1" localSheetId="5" hidden="1">{"'Sheet1'!$L$16"}</definedName>
    <definedName name="__h1" localSheetId="6" hidden="1">{"'Sheet1'!$L$16"}</definedName>
    <definedName name="__h1" hidden="1">{"'Sheet1'!$L$16"}</definedName>
    <definedName name="__hsm2">1.1289</definedName>
    <definedName name="__hu1" localSheetId="5" hidden="1">{"'Sheet1'!$L$16"}</definedName>
    <definedName name="__hu1" localSheetId="6" hidden="1">{"'Sheet1'!$L$16"}</definedName>
    <definedName name="__hu1" hidden="1">{"'Sheet1'!$L$16"}</definedName>
    <definedName name="__hu2" localSheetId="5" hidden="1">{"'Sheet1'!$L$16"}</definedName>
    <definedName name="__hu2" localSheetId="6" hidden="1">{"'Sheet1'!$L$16"}</definedName>
    <definedName name="__hu2" hidden="1">{"'Sheet1'!$L$16"}</definedName>
    <definedName name="__hu5" localSheetId="5" hidden="1">{"'Sheet1'!$L$16"}</definedName>
    <definedName name="__hu5" localSheetId="6" hidden="1">{"'Sheet1'!$L$16"}</definedName>
    <definedName name="__hu5" hidden="1">{"'Sheet1'!$L$16"}</definedName>
    <definedName name="__hu6" localSheetId="5" hidden="1">{"'Sheet1'!$L$16"}</definedName>
    <definedName name="__hu6" localSheetId="6" hidden="1">{"'Sheet1'!$L$16"}</definedName>
    <definedName name="__hu6" hidden="1">{"'Sheet1'!$L$16"}</definedName>
    <definedName name="__isc1">0.035</definedName>
    <definedName name="__isc2">0.02</definedName>
    <definedName name="__isc3">0.054</definedName>
    <definedName name="__M36" localSheetId="5" hidden="1">{"'Sheet1'!$L$16"}</definedName>
    <definedName name="__M36" localSheetId="6" hidden="1">{"'Sheet1'!$L$16"}</definedName>
    <definedName name="__M36" hidden="1">{"'Sheet1'!$L$16"}</definedName>
    <definedName name="__NSO2" localSheetId="5" hidden="1">{"'Sheet1'!$L$16"}</definedName>
    <definedName name="__NSO2" localSheetId="6" hidden="1">{"'Sheet1'!$L$16"}</definedName>
    <definedName name="__NSO2" hidden="1">{"'Sheet1'!$L$16"}</definedName>
    <definedName name="__PA3" localSheetId="5" hidden="1">{"'Sheet1'!$L$16"}</definedName>
    <definedName name="__PA3" localSheetId="6" hidden="1">{"'Sheet1'!$L$16"}</definedName>
    <definedName name="__PA3" hidden="1">{"'Sheet1'!$L$16"}</definedName>
    <definedName name="__Pl2" localSheetId="5" hidden="1">{"'Sheet1'!$L$16"}</definedName>
    <definedName name="__Pl2" localSheetId="6"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5" hidden="1">{"'Sheet1'!$L$16"}</definedName>
    <definedName name="__Tru21" localSheetId="6" hidden="1">{"'Sheet1'!$L$16"}</definedName>
    <definedName name="__Tru21" hidden="1">{"'Sheet1'!$L$16"}</definedName>
    <definedName name="_40x4">5100</definedName>
    <definedName name="_a1" localSheetId="5" hidden="1">{"'Sheet1'!$L$16"}</definedName>
    <definedName name="_a1" localSheetId="6" hidden="1">{"'Sheet1'!$L$16"}</definedName>
    <definedName name="_a1" hidden="1">{"'Sheet1'!$L$16"}</definedName>
    <definedName name="_B1" localSheetId="5" hidden="1">{"'Sheet1'!$L$16"}</definedName>
    <definedName name="_B1" localSheetId="6" hidden="1">{"'Sheet1'!$L$16"}</definedName>
    <definedName name="_B1" hidden="1">{"'Sheet1'!$L$16"}</definedName>
    <definedName name="_ban2" localSheetId="5" hidden="1">{"'Sheet1'!$L$16"}</definedName>
    <definedName name="_ban2" localSheetId="6" hidden="1">{"'Sheet1'!$L$16"}</definedName>
    <definedName name="_ban2" hidden="1">{"'Sheet1'!$L$16"}</definedName>
    <definedName name="_Fill" localSheetId="2" hidden="1">#REF!</definedName>
    <definedName name="_Fill" localSheetId="3" hidden="1">#REF!</definedName>
    <definedName name="_Fill" localSheetId="4" hidden="1">#REF!</definedName>
    <definedName name="_Fill" localSheetId="9" hidden="1">#REF!</definedName>
    <definedName name="_Fill" localSheetId="5" hidden="1">#REF!</definedName>
    <definedName name="_Fill" localSheetId="6"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h1" localSheetId="5" hidden="1">{"'Sheet1'!$L$16"}</definedName>
    <definedName name="_h1" localSheetId="6" hidden="1">{"'Sheet1'!$L$16"}</definedName>
    <definedName name="_h1" hidden="1">{"'Sheet1'!$L$16"}</definedName>
    <definedName name="_hsm2">1.1289</definedName>
    <definedName name="_hu1" localSheetId="5" hidden="1">{"'Sheet1'!$L$16"}</definedName>
    <definedName name="_hu1" localSheetId="6" hidden="1">{"'Sheet1'!$L$16"}</definedName>
    <definedName name="_hu1" hidden="1">{"'Sheet1'!$L$16"}</definedName>
    <definedName name="_hu2" localSheetId="5" hidden="1">{"'Sheet1'!$L$16"}</definedName>
    <definedName name="_hu2" localSheetId="6" hidden="1">{"'Sheet1'!$L$16"}</definedName>
    <definedName name="_hu2" hidden="1">{"'Sheet1'!$L$16"}</definedName>
    <definedName name="_hu5" localSheetId="5" hidden="1">{"'Sheet1'!$L$16"}</definedName>
    <definedName name="_hu5" localSheetId="6" hidden="1">{"'Sheet1'!$L$16"}</definedName>
    <definedName name="_hu5" hidden="1">{"'Sheet1'!$L$16"}</definedName>
    <definedName name="_hu6" localSheetId="5" hidden="1">{"'Sheet1'!$L$16"}</definedName>
    <definedName name="_hu6" localSheetId="6"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2" localSheetId="2" hidden="1">#REF!</definedName>
    <definedName name="_Key2" localSheetId="3"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M36" localSheetId="5" hidden="1">{"'Sheet1'!$L$16"}</definedName>
    <definedName name="_M36" localSheetId="6" hidden="1">{"'Sheet1'!$L$16"}</definedName>
    <definedName name="_M36" hidden="1">{"'Sheet1'!$L$16"}</definedName>
    <definedName name="_NSO2" localSheetId="5" hidden="1">{"'Sheet1'!$L$16"}</definedName>
    <definedName name="_NSO2" localSheetId="6" hidden="1">{"'Sheet1'!$L$16"}</definedName>
    <definedName name="_NSO2" hidden="1">{"'Sheet1'!$L$16"}</definedName>
    <definedName name="_Order1" hidden="1">255</definedName>
    <definedName name="_Order2" hidden="1">255</definedName>
    <definedName name="_PA3" localSheetId="5" hidden="1">{"'Sheet1'!$L$16"}</definedName>
    <definedName name="_PA3" localSheetId="6" hidden="1">{"'Sheet1'!$L$16"}</definedName>
    <definedName name="_PA3" hidden="1">{"'Sheet1'!$L$16"}</definedName>
    <definedName name="_Pl2" localSheetId="5" hidden="1">{"'Sheet1'!$L$16"}</definedName>
    <definedName name="_Pl2" localSheetId="6" hidden="1">{"'Sheet1'!$L$16"}</definedName>
    <definedName name="_Pl2" hidden="1">{"'Sheet1'!$L$16"}</definedName>
    <definedName name="_PL3" localSheetId="2" hidden="1">#REF!</definedName>
    <definedName name="_PL3" localSheetId="3" hidden="1">#REF!</definedName>
    <definedName name="_PL3" localSheetId="4" hidden="1">#REF!</definedName>
    <definedName name="_PL3" localSheetId="9" hidden="1">#REF!</definedName>
    <definedName name="_PL3" localSheetId="5" hidden="1">#REF!</definedName>
    <definedName name="_PL3" localSheetId="6" hidden="1">#REF!</definedName>
    <definedName name="_PL3" hidden="1">#REF!</definedName>
    <definedName name="_SOC10">0.3456</definedName>
    <definedName name="_SOC8">0.2827</definedName>
    <definedName name="_Sort" localSheetId="2" hidden="1">#REF!</definedName>
    <definedName name="_Sort" localSheetId="3"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ta1">531.877</definedName>
    <definedName name="_Sta2">561.952</definedName>
    <definedName name="_Sta3">712.202</definedName>
    <definedName name="_Sta4">762.202</definedName>
    <definedName name="_Tru21" localSheetId="5" hidden="1">{"'Sheet1'!$L$16"}</definedName>
    <definedName name="_Tru21" localSheetId="6" hidden="1">{"'Sheet1'!$L$16"}</definedName>
    <definedName name="_Tru21" hidden="1">{"'Sheet1'!$L$16"}</definedName>
    <definedName name="a" localSheetId="5" hidden="1">{"'Sheet1'!$L$16"}</definedName>
    <definedName name="a" localSheetId="6" hidden="1">{"'Sheet1'!$L$16"}</definedName>
    <definedName name="a" hidden="1">{"'Sheet1'!$L$16"}</definedName>
    <definedName name="ABC" localSheetId="2" hidden="1">#REF!</definedName>
    <definedName name="ABC" localSheetId="3" hidden="1">#REF!</definedName>
    <definedName name="ABC" localSheetId="4" hidden="1">#REF!</definedName>
    <definedName name="ABC" localSheetId="9" hidden="1">#REF!</definedName>
    <definedName name="ABC" localSheetId="5" hidden="1">#REF!</definedName>
    <definedName name="ABC" localSheetId="6" hidden="1">#REF!</definedName>
    <definedName name="ABC" hidden="1">#REF!</definedName>
    <definedName name="anscount" hidden="1">3</definedName>
    <definedName name="ATGT" localSheetId="5" hidden="1">{"'Sheet1'!$L$16"}</definedName>
    <definedName name="ATGT" localSheetId="6"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5" hidden="1">{"'Sheet1'!$L$16"}</definedName>
    <definedName name="chitietbgiang2" localSheetId="6" hidden="1">{"'Sheet1'!$L$16"}</definedName>
    <definedName name="chitietbgiang2" hidden="1">{"'Sheet1'!$L$16"}</definedName>
    <definedName name="chung">66</definedName>
    <definedName name="CLVC3">0.1</definedName>
    <definedName name="CoCauN" localSheetId="5" hidden="1">{"'Sheet1'!$L$16"}</definedName>
    <definedName name="CoCauN" localSheetId="6" hidden="1">{"'Sheet1'!$L$16"}</definedName>
    <definedName name="CoCauN" hidden="1">{"'Sheet1'!$L$16"}</definedName>
    <definedName name="Code" localSheetId="2" hidden="1">#REF!</definedName>
    <definedName name="Code" localSheetId="3" hidden="1">#REF!</definedName>
    <definedName name="Code" localSheetId="4" hidden="1">#REF!</definedName>
    <definedName name="Code" localSheetId="9" hidden="1">#REF!</definedName>
    <definedName name="Code" localSheetId="5" hidden="1">#REF!</definedName>
    <definedName name="Code" localSheetId="6" hidden="1">#REF!</definedName>
    <definedName name="Code" hidden="1">#REF!</definedName>
    <definedName name="Cotsatma">9726</definedName>
    <definedName name="Cotthepma">9726</definedName>
    <definedName name="CP" localSheetId="2" hidden="1">#REF!</definedName>
    <definedName name="CP" localSheetId="3" hidden="1">#REF!</definedName>
    <definedName name="CP" localSheetId="4" hidden="1">#REF!</definedName>
    <definedName name="CP" localSheetId="9" hidden="1">#REF!</definedName>
    <definedName name="CP" localSheetId="5" hidden="1">#REF!</definedName>
    <definedName name="CP" localSheetId="6" hidden="1">#REF!</definedName>
    <definedName name="CP" hidden="1">#REF!</definedName>
    <definedName name="CTCT1" localSheetId="5" hidden="1">{"'Sheet1'!$L$16"}</definedName>
    <definedName name="CTCT1" localSheetId="6" hidden="1">{"'Sheet1'!$L$16"}</definedName>
    <definedName name="CTCT1" hidden="1">{"'Sheet1'!$L$16"}</definedName>
    <definedName name="dam">78000</definedName>
    <definedName name="data1" localSheetId="2" hidden="1">#REF!</definedName>
    <definedName name="data1" localSheetId="3" hidden="1">#REF!</definedName>
    <definedName name="data1" localSheetId="4" hidden="1">#REF!</definedName>
    <definedName name="data1" localSheetId="9" hidden="1">#REF!</definedName>
    <definedName name="data1" localSheetId="5" hidden="1">#REF!</definedName>
    <definedName name="data1" localSheetId="6" hidden="1">#REF!</definedName>
    <definedName name="data1" hidden="1">#REF!</definedName>
    <definedName name="data2" localSheetId="2" hidden="1">#REF!</definedName>
    <definedName name="data2" localSheetId="3" hidden="1">#REF!</definedName>
    <definedName name="data2" localSheetId="4" hidden="1">#REF!</definedName>
    <definedName name="data2" localSheetId="9" hidden="1">#REF!</definedName>
    <definedName name="data2" localSheetId="5" hidden="1">#REF!</definedName>
    <definedName name="data2" localSheetId="6" hidden="1">#REF!</definedName>
    <definedName name="data2" hidden="1">#REF!</definedName>
    <definedName name="data3" localSheetId="2" hidden="1">#REF!</definedName>
    <definedName name="data3" localSheetId="3" hidden="1">#REF!</definedName>
    <definedName name="data3" localSheetId="4" hidden="1">#REF!</definedName>
    <definedName name="data3" localSheetId="9" hidden="1">#REF!</definedName>
    <definedName name="data3" localSheetId="5" hidden="1">#REF!</definedName>
    <definedName name="data3" localSheetId="6" hidden="1">#REF!</definedName>
    <definedName name="data3" hidden="1">#REF!</definedName>
    <definedName name="DataFilter" localSheetId="2">[2]!DataFilter</definedName>
    <definedName name="DataFilter" localSheetId="3">[2]!DataFilter</definedName>
    <definedName name="DataFilter" localSheetId="4">[2]!DataFilter</definedName>
    <definedName name="DataFilter" localSheetId="9">[2]!DataFilter</definedName>
    <definedName name="DataFilter" localSheetId="5">[2]!DataFilter</definedName>
    <definedName name="DataFilter" localSheetId="6">[2]!DataFilter</definedName>
    <definedName name="DataFilter">[2]!DataFilter</definedName>
    <definedName name="DataSort" localSheetId="2">[2]!DataSort</definedName>
    <definedName name="DataSort" localSheetId="3">[2]!DataSort</definedName>
    <definedName name="DataSort" localSheetId="4">[2]!DataSort</definedName>
    <definedName name="DataSort" localSheetId="9">[2]!DataSort</definedName>
    <definedName name="DataSort" localSheetId="5">[2]!DataSort</definedName>
    <definedName name="DataSort" localSheetId="6">[2]!DataSort</definedName>
    <definedName name="DataSort">[2]!DataSort</definedName>
    <definedName name="DCL_22">12117600</definedName>
    <definedName name="DCL_35">25490000</definedName>
    <definedName name="dddem">0.1</definedName>
    <definedName name="Discount" localSheetId="2" hidden="1">#REF!</definedName>
    <definedName name="Discount" localSheetId="3" hidden="1">#REF!</definedName>
    <definedName name="Discount" localSheetId="4" hidden="1">#REF!</definedName>
    <definedName name="Discount" localSheetId="9" hidden="1">#REF!</definedName>
    <definedName name="Discount" localSheetId="5" hidden="1">#REF!</definedName>
    <definedName name="Discount" localSheetId="6"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localSheetId="9" hidden="1">#REF!</definedName>
    <definedName name="display_area_2" localSheetId="5" hidden="1">#REF!</definedName>
    <definedName name="display_area_2" localSheetId="6" hidden="1">#REF!</definedName>
    <definedName name="display_area_2" hidden="1">#REF!</definedName>
    <definedName name="docdoc">0.03125</definedName>
    <definedName name="dotcong">1</definedName>
    <definedName name="drf" localSheetId="2" hidden="1">#REF!</definedName>
    <definedName name="drf" localSheetId="3"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s" localSheetId="5" hidden="1">{#N/A,#N/A,FALSE,"Chi tiÆt"}</definedName>
    <definedName name="ds" localSheetId="6" hidden="1">{#N/A,#N/A,FALSE,"Chi tiÆt"}</definedName>
    <definedName name="ds" hidden="1">{#N/A,#N/A,FALSE,"Chi tiÆt"}</definedName>
    <definedName name="dsh" localSheetId="2" hidden="1">#REF!</definedName>
    <definedName name="dsh" localSheetId="3" hidden="1">#REF!</definedName>
    <definedName name="dsh" localSheetId="4" hidden="1">#REF!</definedName>
    <definedName name="dsh" localSheetId="9" hidden="1">#REF!</definedName>
    <definedName name="dsh" localSheetId="5" hidden="1">#REF!</definedName>
    <definedName name="dsh" localSheetId="6"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localSheetId="3" hidden="1">#REF!</definedName>
    <definedName name="FCode" localSheetId="4" hidden="1">#REF!</definedName>
    <definedName name="FCode" localSheetId="9" hidden="1">#REF!</definedName>
    <definedName name="FCode" localSheetId="5" hidden="1">#REF!</definedName>
    <definedName name="FCode" localSheetId="6" hidden="1">#REF!</definedName>
    <definedName name="FCode" hidden="1">#REF!</definedName>
    <definedName name="FI_12">4820</definedName>
    <definedName name="g" localSheetId="5" hidden="1">{"'Sheet1'!$L$16"}</definedName>
    <definedName name="g" localSheetId="6" hidden="1">{"'Sheet1'!$L$16"}</definedName>
    <definedName name="g" hidden="1">{"'Sheet1'!$L$16"}</definedName>
    <definedName name="GoBack" localSheetId="2">[2]Sheet1!GoBack</definedName>
    <definedName name="GoBack" localSheetId="3">[2]Sheet1!GoBack</definedName>
    <definedName name="GoBack" localSheetId="4">[2]Sheet1!GoBack</definedName>
    <definedName name="GoBack" localSheetId="9">[2]Sheet1!GoBack</definedName>
    <definedName name="GoBack" localSheetId="5">[2]Sheet1!GoBack</definedName>
    <definedName name="GoBack" localSheetId="6">[2]Sheet1!GoBack</definedName>
    <definedName name="GoBack">[2]Sheet1!GoBack</definedName>
    <definedName name="h" localSheetId="5" hidden="1">{"'Sheet1'!$L$16"}</definedName>
    <definedName name="h" localSheetId="6"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localSheetId="3" hidden="1">#REF!</definedName>
    <definedName name="HiddenRows" localSheetId="4" hidden="1">#REF!</definedName>
    <definedName name="HiddenRows" localSheetId="9" hidden="1">#REF!</definedName>
    <definedName name="HiddenRows" localSheetId="5" hidden="1">#REF!</definedName>
    <definedName name="HiddenRows" localSheetId="6"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5" hidden="1">{"'Sheet1'!$L$16"}</definedName>
    <definedName name="hu" localSheetId="6" hidden="1">{"'Sheet1'!$L$16"}</definedName>
    <definedName name="hu" hidden="1">{"'Sheet1'!$L$16"}</definedName>
    <definedName name="HUU" localSheetId="5" hidden="1">{"'Sheet1'!$L$16"}</definedName>
    <definedName name="HUU" localSheetId="6" hidden="1">{"'Sheet1'!$L$16"}</definedName>
    <definedName name="HUU" hidden="1">{"'Sheet1'!$L$16"}</definedName>
    <definedName name="huy" localSheetId="5" hidden="1">{"'Sheet1'!$L$16"}</definedName>
    <definedName name="huy" localSheetId="6" hidden="1">{"'Sheet1'!$L$16"}</definedName>
    <definedName name="huy" hidden="1">{"'Sheet1'!$L$16"}</definedName>
    <definedName name="j" localSheetId="5" hidden="1">{"'Sheet1'!$L$16"}</definedName>
    <definedName name="j" localSheetId="6" hidden="1">{"'Sheet1'!$L$16"}</definedName>
    <definedName name="j" hidden="1">{"'Sheet1'!$L$16"}</definedName>
    <definedName name="k" localSheetId="5" hidden="1">{"'Sheet1'!$L$16"}</definedName>
    <definedName name="k" localSheetId="6" hidden="1">{"'Sheet1'!$L$16"}</definedName>
    <definedName name="k" hidden="1">{"'Sheet1'!$L$16"}</definedName>
    <definedName name="khac">2</definedName>
    <definedName name="khongtruotgia" localSheetId="5" hidden="1">{"'Sheet1'!$L$16"}</definedName>
    <definedName name="khongtruotgia" localSheetId="6" hidden="1">{"'Sheet1'!$L$16"}</definedName>
    <definedName name="khongtruotgia" hidden="1">{"'Sheet1'!$L$16"}</definedName>
    <definedName name="ksbn" localSheetId="5" hidden="1">{"'Sheet1'!$L$16"}</definedName>
    <definedName name="ksbn" localSheetId="6" hidden="1">{"'Sheet1'!$L$16"}</definedName>
    <definedName name="ksbn" hidden="1">{"'Sheet1'!$L$16"}</definedName>
    <definedName name="kshn" localSheetId="5" hidden="1">{"'Sheet1'!$L$16"}</definedName>
    <definedName name="kshn" localSheetId="6" hidden="1">{"'Sheet1'!$L$16"}</definedName>
    <definedName name="kshn" hidden="1">{"'Sheet1'!$L$16"}</definedName>
    <definedName name="ksls" localSheetId="5" hidden="1">{"'Sheet1'!$L$16"}</definedName>
    <definedName name="ksls" localSheetId="6" hidden="1">{"'Sheet1'!$L$16"}</definedName>
    <definedName name="ksls" hidden="1">{"'Sheet1'!$L$16"}</definedName>
    <definedName name="l" localSheetId="5" hidden="1">{"'Sheet1'!$L$16"}</definedName>
    <definedName name="l" localSheetId="6" hidden="1">{"'Sheet1'!$L$16"}</definedName>
    <definedName name="l" hidden="1">{"'Sheet1'!$L$16"}</definedName>
    <definedName name="L63x6">5800</definedName>
    <definedName name="langson" localSheetId="5" hidden="1">{"'Sheet1'!$L$16"}</definedName>
    <definedName name="langson" localSheetId="6" hidden="1">{"'Sheet1'!$L$16"}</definedName>
    <definedName name="langson" hidden="1">{"'Sheet1'!$L$16"}</definedName>
    <definedName name="LBS_22">107800000</definedName>
    <definedName name="lk" localSheetId="2" hidden="1">#REF!</definedName>
    <definedName name="lk" localSheetId="3" hidden="1">#REF!</definedName>
    <definedName name="lk" localSheetId="4" hidden="1">#REF!</definedName>
    <definedName name="lk" localSheetId="9" hidden="1">#REF!</definedName>
    <definedName name="lk" localSheetId="5" hidden="1">#REF!</definedName>
    <definedName name="lk" localSheetId="6" hidden="1">#REF!</definedName>
    <definedName name="lk" hidden="1">#REF!</definedName>
    <definedName name="m" localSheetId="5" hidden="1">{"'Sheet1'!$L$16"}</definedName>
    <definedName name="m" localSheetId="6" hidden="1">{"'Sheet1'!$L$16"}</definedName>
    <definedName name="m" hidden="1">{"'Sheet1'!$L$16"}</definedName>
    <definedName name="mo" localSheetId="5" hidden="1">{"'Sheet1'!$L$16"}</definedName>
    <definedName name="mo" localSheetId="6" hidden="1">{"'Sheet1'!$L$16"}</definedName>
    <definedName name="mo" hidden="1">{"'Sheet1'!$L$16"}</definedName>
    <definedName name="moi" localSheetId="5" hidden="1">{"'Sheet1'!$L$16"}</definedName>
    <definedName name="moi" localSheetId="6" hidden="1">{"'Sheet1'!$L$16"}</definedName>
    <definedName name="moi" hidden="1">{"'Sheet1'!$L$16"}</definedName>
    <definedName name="n" localSheetId="5" hidden="1">{"'Sheet1'!$L$16"}</definedName>
    <definedName name="n" localSheetId="6" hidden="1">{"'Sheet1'!$L$16"}</definedName>
    <definedName name="n" hidden="1">{"'Sheet1'!$L$16"}</definedName>
    <definedName name="OrderTable" localSheetId="2" hidden="1">#REF!</definedName>
    <definedName name="OrderTable" localSheetId="3" hidden="1">#REF!</definedName>
    <definedName name="OrderTable" localSheetId="4" hidden="1">#REF!</definedName>
    <definedName name="OrderTable" localSheetId="9" hidden="1">#REF!</definedName>
    <definedName name="OrderTable" localSheetId="5" hidden="1">#REF!</definedName>
    <definedName name="OrderTable" localSheetId="6" hidden="1">#REF!</definedName>
    <definedName name="OrderTable" hidden="1">#REF!</definedName>
    <definedName name="PAIII_" localSheetId="5" hidden="1">{"'Sheet1'!$L$16"}</definedName>
    <definedName name="PAIII_" localSheetId="6" hidden="1">{"'Sheet1'!$L$16"}</definedName>
    <definedName name="PAIII_" hidden="1">{"'Sheet1'!$L$16"}</definedName>
    <definedName name="PMS" localSheetId="5" hidden="1">{"'Sheet1'!$L$16"}</definedName>
    <definedName name="PMS" localSheetId="6" hidden="1">{"'Sheet1'!$L$16"}</definedName>
    <definedName name="PMS" hidden="1">{"'Sheet1'!$L$16"}</definedName>
    <definedName name="_xlnm.Print_Area" localSheetId="0">'Bieu 01 TH'!$A$1:$AN$36</definedName>
    <definedName name="_xlnm.Print_Area" localSheetId="1">'Bieu 02a NSDP (N)'!$A$1:$BC$184</definedName>
    <definedName name="_xlnm.Print_Area" localSheetId="2">'Bieu 02b NSDP (H)'!$A$1:$BD$49</definedName>
    <definedName name="_xlnm.Print_Area" localSheetId="10">'Biểu 03'!$A$1:$I$8</definedName>
    <definedName name="_xlnm.Print_Area" localSheetId="3">'Bieu 03 NSTW'!$A$1:$BD$46</definedName>
    <definedName name="_xlnm.Print_Area" localSheetId="4">'Bieu 04 Thu de lai'!$A$1:$BD$46</definedName>
    <definedName name="_xlnm.Print_Area" localSheetId="9">'Bieu 04 Thu de lai 21-25'!$A$1:$S$46</definedName>
    <definedName name="_xlnm.Print_Area" localSheetId="5">'Bieu 05. CTMTQG'!$A$1:$CQ$61</definedName>
    <definedName name="_xlnm.Print_Area" localSheetId="6">'Bieu 06 ODA'!$A$1:$CP$64</definedName>
    <definedName name="_xlnm.Print_Area" localSheetId="7">'Biểu 1'!$A$2:$AD$23</definedName>
    <definedName name="_xlnm.Print_Area" localSheetId="8">'Biểu 2'!$A$1:$BQ$137</definedName>
    <definedName name="_xlnm.Print_Titles" localSheetId="0">'Bieu 01 TH'!$6:$10</definedName>
    <definedName name="_xlnm.Print_Titles" localSheetId="1">'Bieu 02a NSDP (N)'!$6:$11</definedName>
    <definedName name="_xlnm.Print_Titles" localSheetId="2">'Bieu 02b NSDP (H)'!$6:$11</definedName>
    <definedName name="_xlnm.Print_Titles" localSheetId="3">'Bieu 03 NSTW'!$6:$11</definedName>
    <definedName name="_xlnm.Print_Titles" localSheetId="4">'Bieu 04 Thu de lai'!$6:$11</definedName>
    <definedName name="_xlnm.Print_Titles" localSheetId="9">'Bieu 04 Thu de lai 21-25'!$6:$10</definedName>
    <definedName name="_xlnm.Print_Titles" localSheetId="5">'Bieu 05. CTMTQG'!$6:$13</definedName>
    <definedName name="_xlnm.Print_Titles" localSheetId="6">'Bieu 06 ODA'!$6:$13</definedName>
    <definedName name="_xlnm.Print_Titles" localSheetId="8">'Biểu 2'!$7:$10</definedName>
    <definedName name="ProdForm" localSheetId="2" hidden="1">#REF!</definedName>
    <definedName name="ProdForm" localSheetId="3" hidden="1">#REF!</definedName>
    <definedName name="ProdForm" localSheetId="4" hidden="1">#REF!</definedName>
    <definedName name="ProdForm" localSheetId="9" hidden="1">#REF!</definedName>
    <definedName name="ProdForm" localSheetId="5" hidden="1">#REF!</definedName>
    <definedName name="ProdForm" localSheetId="6" hidden="1">#REF!</definedName>
    <definedName name="ProdForm" hidden="1">#REF!</definedName>
    <definedName name="Product" localSheetId="2" hidden="1">#REF!</definedName>
    <definedName name="Product" localSheetId="3" hidden="1">#REF!</definedName>
    <definedName name="Product" localSheetId="4" hidden="1">#REF!</definedName>
    <definedName name="Product" localSheetId="9" hidden="1">#REF!</definedName>
    <definedName name="Product" localSheetId="5" hidden="1">#REF!</definedName>
    <definedName name="Product" localSheetId="6" hidden="1">#REF!</definedName>
    <definedName name="Product" hidden="1">#REF!</definedName>
    <definedName name="rate">14000</definedName>
    <definedName name="RCArea" localSheetId="2" hidden="1">#REF!</definedName>
    <definedName name="RCArea" localSheetId="3"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S.dinh">640</definedName>
    <definedName name="Spanner_Auto_File">"C:\My Documents\tinh cdo.x2a"</definedName>
    <definedName name="SpecialPrice" localSheetId="2" hidden="1">#REF!</definedName>
    <definedName name="SpecialPrice" localSheetId="3"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t" localSheetId="5" hidden="1">{"'Sheet1'!$L$16"}</definedName>
    <definedName name="t" localSheetId="6" hidden="1">{"'Sheet1'!$L$16"}</definedName>
    <definedName name="t" hidden="1">{"'Sheet1'!$L$16"}</definedName>
    <definedName name="Tang">100</definedName>
    <definedName name="TaxTV">10%</definedName>
    <definedName name="TaxXL">5%</definedName>
    <definedName name="tbl_ProdInfo" localSheetId="2" hidden="1">#REF!</definedName>
    <definedName name="tbl_ProdInfo" localSheetId="3"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ha" localSheetId="5" hidden="1">{"'Sheet1'!$L$16"}</definedName>
    <definedName name="tha" localSheetId="6" hidden="1">{"'Sheet1'!$L$16"}</definedName>
    <definedName name="tha" hidden="1">{"'Sheet1'!$L$16"}</definedName>
    <definedName name="thepma">10500</definedName>
    <definedName name="thue">6</definedName>
    <definedName name="Tiepdiama">9500</definedName>
    <definedName name="ttttt" localSheetId="5" hidden="1">{"'Sheet1'!$L$16"}</definedName>
    <definedName name="ttttt" localSheetId="6" hidden="1">{"'Sheet1'!$L$16"}</definedName>
    <definedName name="ttttt" hidden="1">{"'Sheet1'!$L$16"}</definedName>
    <definedName name="TTTTTTTTT" localSheetId="5" hidden="1">{"'Sheet1'!$L$16"}</definedName>
    <definedName name="TTTTTTTTT" localSheetId="6" hidden="1">{"'Sheet1'!$L$16"}</definedName>
    <definedName name="TTTTTTTTT" hidden="1">{"'Sheet1'!$L$16"}</definedName>
    <definedName name="ttttttttttt" localSheetId="5" hidden="1">{"'Sheet1'!$L$16"}</definedName>
    <definedName name="ttttttttttt" localSheetId="6" hidden="1">{"'Sheet1'!$L$16"}</definedName>
    <definedName name="ttttttttttt" hidden="1">{"'Sheet1'!$L$16"}</definedName>
    <definedName name="tuyennhanh" localSheetId="5" hidden="1">{"'Sheet1'!$L$16"}</definedName>
    <definedName name="tuyennhanh" localSheetId="6" hidden="1">{"'Sheet1'!$L$16"}</definedName>
    <definedName name="tuyennhanh" hidden="1">{"'Sheet1'!$L$16"}</definedName>
    <definedName name="tytrong16so5nam">'[1]PLI CTrinh'!$CN$10</definedName>
    <definedName name="u" localSheetId="5" hidden="1">{"'Sheet1'!$L$16"}</definedName>
    <definedName name="u" localSheetId="6" hidden="1">{"'Sheet1'!$L$16"}</definedName>
    <definedName name="u" hidden="1">{"'Sheet1'!$L$16"}</definedName>
    <definedName name="ư" localSheetId="5" hidden="1">{"'Sheet1'!$L$16"}</definedName>
    <definedName name="ư" localSheetId="6" hidden="1">{"'Sheet1'!$L$16"}</definedName>
    <definedName name="ư" hidden="1">{"'Sheet1'!$L$16"}</definedName>
    <definedName name="v" localSheetId="5" hidden="1">{"'Sheet1'!$L$16"}</definedName>
    <definedName name="v" localSheetId="6" hidden="1">{"'Sheet1'!$L$16"}</definedName>
    <definedName name="v" hidden="1">{"'Sheet1'!$L$16"}</definedName>
    <definedName name="VAÄT_LIEÄU">"nhandongia"</definedName>
    <definedName name="vcoto" localSheetId="5" hidden="1">{"'Sheet1'!$L$16"}</definedName>
    <definedName name="vcoto" localSheetId="6" hidden="1">{"'Sheet1'!$L$16"}</definedName>
    <definedName name="vcoto" hidden="1">{"'Sheet1'!$L$16"}</definedName>
    <definedName name="Viet" localSheetId="5" hidden="1">{"'Sheet1'!$L$16"}</definedName>
    <definedName name="Viet" localSheetId="6" hidden="1">{"'Sheet1'!$L$16"}</definedName>
    <definedName name="Viet" hidden="1">{"'Sheet1'!$L$16"}</definedName>
    <definedName name="WIRE1">5</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chi._.tiÆt." localSheetId="5" hidden="1">{#N/A,#N/A,FALSE,"Chi tiÆt"}</definedName>
    <definedName name="wrn.chi._.tiÆt." localSheetId="6" hidden="1">{#N/A,#N/A,FALSE,"Chi tiÆt"}</definedName>
    <definedName name="wrn.chi._.tiÆt." hidden="1">{#N/A,#N/A,FALSE,"Chi tiÆt"}</definedName>
    <definedName name="wrn.cong." localSheetId="5" hidden="1">{#N/A,#N/A,FALSE,"Sheet1"}</definedName>
    <definedName name="wrn.cong." localSheetId="6" hidden="1">{#N/A,#N/A,FALSE,"Sheet1"}</definedName>
    <definedName name="wrn.cong." hidden="1">{#N/A,#N/A,FALSE,"Sheet1"}</definedName>
    <definedName name="wrn.vd." localSheetId="5" hidden="1">{#N/A,#N/A,TRUE,"BT M200 da 10x20"}</definedName>
    <definedName name="wrn.vd." localSheetId="6" hidden="1">{#N/A,#N/A,TRUE,"BT M200 da 10x20"}</definedName>
    <definedName name="wrn.vd." hidden="1">{#N/A,#N/A,TRUE,"BT M200 da 10x20"}</definedName>
    <definedName name="XBCNCKT">5600</definedName>
    <definedName name="XCCT">0.5</definedName>
    <definedName name="xls" localSheetId="5" hidden="1">{"'Sheet1'!$L$16"}</definedName>
    <definedName name="xls" localSheetId="6" hidden="1">{"'Sheet1'!$L$16"}</definedName>
    <definedName name="xls" hidden="1">{"'Sheet1'!$L$16"}</definedName>
    <definedName name="xlttbninh" localSheetId="5" hidden="1">{"'Sheet1'!$L$16"}</definedName>
    <definedName name="xlttbninh" localSheetId="6" hidden="1">{"'Sheet1'!$L$16"}</definedName>
    <definedName name="xlttbninh" hidden="1">{"'Sheet1'!$L$16"}</definedName>
    <definedName name="XTKKTTC">7500</definedName>
  </definedNames>
  <calcPr calcId="144525"/>
</workbook>
</file>

<file path=xl/calcChain.xml><?xml version="1.0" encoding="utf-8"?>
<calcChain xmlns="http://schemas.openxmlformats.org/spreadsheetml/2006/main">
  <c r="BI137" i="5" l="1"/>
  <c r="BH137" i="5" s="1"/>
  <c r="BF137" i="5"/>
  <c r="BB137" i="5"/>
  <c r="BI136" i="5"/>
  <c r="BH136" i="5" s="1"/>
  <c r="BF136" i="5"/>
  <c r="BF135" i="5"/>
  <c r="BB135" i="5"/>
  <c r="BI134" i="5"/>
  <c r="BH134" i="5" s="1"/>
  <c r="BF134" i="5"/>
  <c r="BN133" i="5"/>
  <c r="BN131" i="5" s="1"/>
  <c r="BM133" i="5"/>
  <c r="BM131" i="5" s="1"/>
  <c r="BL133" i="5"/>
  <c r="BK133" i="5"/>
  <c r="BK131" i="5" s="1"/>
  <c r="BJ133" i="5"/>
  <c r="BJ131" i="5" s="1"/>
  <c r="BG133" i="5"/>
  <c r="BG131" i="5" s="1"/>
  <c r="BF133" i="5"/>
  <c r="BF131" i="5" s="1"/>
  <c r="BI132" i="5"/>
  <c r="BH132" i="5" s="1"/>
  <c r="BP131" i="5"/>
  <c r="BO131" i="5"/>
  <c r="BL131" i="5"/>
  <c r="BE131" i="5"/>
  <c r="BD131" i="5"/>
  <c r="BC131" i="5"/>
  <c r="BB131" i="5"/>
  <c r="BI130" i="5"/>
  <c r="BH130" i="5"/>
  <c r="BI129" i="5"/>
  <c r="BH129" i="5" s="1"/>
  <c r="BP128" i="5"/>
  <c r="BO128" i="5"/>
  <c r="BN128" i="5"/>
  <c r="BN127" i="5" s="1"/>
  <c r="BN125" i="5" s="1"/>
  <c r="BM128" i="5"/>
  <c r="BM127" i="5" s="1"/>
  <c r="BM125" i="5" s="1"/>
  <c r="BL128" i="5"/>
  <c r="BL127" i="5" s="1"/>
  <c r="BL125" i="5" s="1"/>
  <c r="BK128" i="5"/>
  <c r="BJ128" i="5"/>
  <c r="BJ127" i="5" s="1"/>
  <c r="BJ125" i="5" s="1"/>
  <c r="BG128" i="5"/>
  <c r="BG127" i="5" s="1"/>
  <c r="BG125" i="5" s="1"/>
  <c r="BF128" i="5"/>
  <c r="BF127" i="5" s="1"/>
  <c r="BF125" i="5" s="1"/>
  <c r="BE128" i="5"/>
  <c r="BE127" i="5" s="1"/>
  <c r="BE125" i="5" s="1"/>
  <c r="BD128" i="5"/>
  <c r="BD127" i="5" s="1"/>
  <c r="BD125" i="5" s="1"/>
  <c r="BP127" i="5"/>
  <c r="BP125" i="5" s="1"/>
  <c r="BO127" i="5"/>
  <c r="BO125" i="5" s="1"/>
  <c r="BK127" i="5"/>
  <c r="BK125" i="5" s="1"/>
  <c r="BI126" i="5"/>
  <c r="BH126" i="5" s="1"/>
  <c r="BC125" i="5"/>
  <c r="BB125" i="5"/>
  <c r="BI124" i="5"/>
  <c r="BH124" i="5" s="1"/>
  <c r="BF124" i="5"/>
  <c r="BB124" i="5"/>
  <c r="BI123" i="5"/>
  <c r="BH123" i="5" s="1"/>
  <c r="BF123" i="5"/>
  <c r="BF122" i="5"/>
  <c r="BF121" i="5"/>
  <c r="BB121" i="5"/>
  <c r="BI120" i="5"/>
  <c r="BH120" i="5" s="1"/>
  <c r="BF120" i="5"/>
  <c r="BB120" i="5"/>
  <c r="BI119" i="5"/>
  <c r="BH119" i="5" s="1"/>
  <c r="BF119" i="5"/>
  <c r="BI118" i="5"/>
  <c r="BG118" i="5"/>
  <c r="BI117" i="5"/>
  <c r="BH117" i="5" s="1"/>
  <c r="BF117" i="5"/>
  <c r="BB117" i="5"/>
  <c r="BP116" i="5"/>
  <c r="BO116" i="5"/>
  <c r="BN116" i="5"/>
  <c r="BN115" i="5" s="1"/>
  <c r="BN113" i="5" s="1"/>
  <c r="BM116" i="5"/>
  <c r="BM115" i="5" s="1"/>
  <c r="BM113" i="5" s="1"/>
  <c r="BL116" i="5"/>
  <c r="BK116" i="5"/>
  <c r="BJ116" i="5"/>
  <c r="BJ115" i="5" s="1"/>
  <c r="BJ113" i="5" s="1"/>
  <c r="BI116" i="5"/>
  <c r="BE116" i="5"/>
  <c r="BE115" i="5" s="1"/>
  <c r="BD116" i="5"/>
  <c r="BP115" i="5"/>
  <c r="BP113" i="5" s="1"/>
  <c r="BO115" i="5"/>
  <c r="BO113" i="5" s="1"/>
  <c r="BL115" i="5"/>
  <c r="BL113" i="5" s="1"/>
  <c r="BK115" i="5"/>
  <c r="BK113" i="5" s="1"/>
  <c r="BD115" i="5"/>
  <c r="BI114" i="5"/>
  <c r="BH114" i="5" s="1"/>
  <c r="BC113" i="5"/>
  <c r="BB113" i="5"/>
  <c r="BI112" i="5"/>
  <c r="BI111" i="5" s="1"/>
  <c r="BI110" i="5" s="1"/>
  <c r="BH112" i="5"/>
  <c r="BG112" i="5"/>
  <c r="BF112" i="5" s="1"/>
  <c r="BF111" i="5" s="1"/>
  <c r="BF110" i="5" s="1"/>
  <c r="BB112" i="5"/>
  <c r="BP111" i="5"/>
  <c r="BO111" i="5"/>
  <c r="BN111" i="5"/>
  <c r="BN110" i="5" s="1"/>
  <c r="BM111" i="5"/>
  <c r="BM110" i="5" s="1"/>
  <c r="BL111" i="5"/>
  <c r="BL110" i="5" s="1"/>
  <c r="BK111" i="5"/>
  <c r="BK110" i="5" s="1"/>
  <c r="BJ111" i="5"/>
  <c r="BJ110" i="5" s="1"/>
  <c r="BE111" i="5"/>
  <c r="BE110" i="5" s="1"/>
  <c r="BD111" i="5"/>
  <c r="BD110" i="5" s="1"/>
  <c r="BD107" i="5" s="1"/>
  <c r="BC111" i="5"/>
  <c r="BB111" i="5"/>
  <c r="BP110" i="5"/>
  <c r="BO110" i="5"/>
  <c r="BI109" i="5"/>
  <c r="BG109" i="5"/>
  <c r="BF109" i="5" s="1"/>
  <c r="BF108" i="5" s="1"/>
  <c r="BF107" i="5" s="1"/>
  <c r="BB109" i="5"/>
  <c r="AZ109" i="5"/>
  <c r="AZ112" i="5" s="1"/>
  <c r="BP108" i="5"/>
  <c r="BO108" i="5"/>
  <c r="BN108" i="5"/>
  <c r="BM108" i="5"/>
  <c r="BL108" i="5"/>
  <c r="BK108" i="5"/>
  <c r="BJ108" i="5"/>
  <c r="BG108" i="5"/>
  <c r="BE108" i="5"/>
  <c r="BD108" i="5"/>
  <c r="BF106" i="5"/>
  <c r="BG105" i="5"/>
  <c r="BF105" i="5" s="1"/>
  <c r="BG104" i="5"/>
  <c r="BF104" i="5" s="1"/>
  <c r="BG103" i="5"/>
  <c r="BF103" i="5" s="1"/>
  <c r="BI102" i="5"/>
  <c r="BH102" i="5" s="1"/>
  <c r="BF102" i="5"/>
  <c r="BI101" i="5"/>
  <c r="BH101" i="5" s="1"/>
  <c r="BF101" i="5"/>
  <c r="BI100" i="5"/>
  <c r="BH100" i="5" s="1"/>
  <c r="BF100" i="5"/>
  <c r="BB100" i="5"/>
  <c r="BI99" i="5"/>
  <c r="BH99" i="5" s="1"/>
  <c r="BF99" i="5"/>
  <c r="BI98" i="5"/>
  <c r="BH98" i="5" s="1"/>
  <c r="BF98" i="5"/>
  <c r="BB98" i="5"/>
  <c r="BI97" i="5"/>
  <c r="BH97" i="5" s="1"/>
  <c r="BF97" i="5"/>
  <c r="BB97" i="5"/>
  <c r="BI96" i="5"/>
  <c r="BG96" i="5"/>
  <c r="BF96" i="5" s="1"/>
  <c r="BD96" i="5"/>
  <c r="BD82" i="5" s="1"/>
  <c r="BI95" i="5"/>
  <c r="BH95" i="5" s="1"/>
  <c r="BI94" i="5"/>
  <c r="BH94" i="5" s="1"/>
  <c r="BI93" i="5"/>
  <c r="BH93" i="5" s="1"/>
  <c r="BF93" i="5"/>
  <c r="BB93" i="5"/>
  <c r="BI92" i="5"/>
  <c r="BH92" i="5" s="1"/>
  <c r="BF92" i="5"/>
  <c r="BI91" i="5"/>
  <c r="BH91" i="5" s="1"/>
  <c r="BF91" i="5"/>
  <c r="BC91" i="5"/>
  <c r="BI90" i="5"/>
  <c r="BH90" i="5" s="1"/>
  <c r="BF90" i="5"/>
  <c r="BC90" i="5"/>
  <c r="BI89" i="5"/>
  <c r="BH89" i="5" s="1"/>
  <c r="BF89" i="5"/>
  <c r="BI88" i="5"/>
  <c r="BG88" i="5"/>
  <c r="BF88" i="5"/>
  <c r="BI87" i="5"/>
  <c r="BH87" i="5" s="1"/>
  <c r="BI86" i="5"/>
  <c r="BH86" i="5" s="1"/>
  <c r="BF86" i="5"/>
  <c r="BI85" i="5"/>
  <c r="BG85" i="5"/>
  <c r="BF85" i="5" s="1"/>
  <c r="BD85" i="5"/>
  <c r="BI84" i="5"/>
  <c r="BI83" i="5"/>
  <c r="BH83" i="5" s="1"/>
  <c r="BP82" i="5"/>
  <c r="BO82" i="5"/>
  <c r="BN82" i="5"/>
  <c r="BN73" i="5" s="1"/>
  <c r="BN66" i="5" s="1"/>
  <c r="BN60" i="5" s="1"/>
  <c r="BN59" i="5" s="1"/>
  <c r="BN58" i="5" s="1"/>
  <c r="BM82" i="5"/>
  <c r="BL82" i="5"/>
  <c r="BK82" i="5"/>
  <c r="BJ82" i="5"/>
  <c r="BE82" i="5"/>
  <c r="BA82" i="5"/>
  <c r="BG81" i="5"/>
  <c r="BF81" i="5"/>
  <c r="BE81" i="5"/>
  <c r="BD81" i="5" s="1"/>
  <c r="BI80" i="5"/>
  <c r="BH80" i="5" s="1"/>
  <c r="BF80" i="5"/>
  <c r="BI79" i="5"/>
  <c r="BG79" i="5"/>
  <c r="BF79" i="5" s="1"/>
  <c r="BI78" i="5"/>
  <c r="BH78" i="5" s="1"/>
  <c r="BG78" i="5"/>
  <c r="BF78" i="5"/>
  <c r="BD78" i="5"/>
  <c r="BI77" i="5"/>
  <c r="BH77" i="5" s="1"/>
  <c r="BI76" i="5"/>
  <c r="BE76" i="5"/>
  <c r="BI75" i="5"/>
  <c r="BE75" i="5"/>
  <c r="BD75" i="5" s="1"/>
  <c r="BP74" i="5"/>
  <c r="BP73" i="5" s="1"/>
  <c r="BO74" i="5"/>
  <c r="BO73" i="5" s="1"/>
  <c r="BN74" i="5"/>
  <c r="BM74" i="5"/>
  <c r="BM73" i="5" s="1"/>
  <c r="BL74" i="5"/>
  <c r="BL73" i="5" s="1"/>
  <c r="BK74" i="5"/>
  <c r="BK73" i="5" s="1"/>
  <c r="BJ74" i="5"/>
  <c r="BA74" i="5"/>
  <c r="BJ73" i="5"/>
  <c r="BJ66" i="5" s="1"/>
  <c r="BJ60" i="5" s="1"/>
  <c r="BJ59" i="5" s="1"/>
  <c r="BJ58" i="5" s="1"/>
  <c r="BF72" i="5"/>
  <c r="BF71" i="5"/>
  <c r="BF70" i="5"/>
  <c r="BI69" i="5"/>
  <c r="BH69" i="5" s="1"/>
  <c r="BF69" i="5"/>
  <c r="BI68" i="5"/>
  <c r="BF68" i="5"/>
  <c r="BP67" i="5"/>
  <c r="BO67" i="5"/>
  <c r="BN67" i="5"/>
  <c r="BM67" i="5"/>
  <c r="BL67" i="5"/>
  <c r="BK67" i="5"/>
  <c r="BJ67" i="5"/>
  <c r="BG67" i="5"/>
  <c r="BE67" i="5"/>
  <c r="BD67" i="5"/>
  <c r="BC66" i="5"/>
  <c r="BB66" i="5"/>
  <c r="BA66" i="5"/>
  <c r="BI65" i="5"/>
  <c r="BH65" i="5" s="1"/>
  <c r="BI64" i="5"/>
  <c r="BH64" i="5" s="1"/>
  <c r="BG64" i="5"/>
  <c r="BF64" i="5"/>
  <c r="BB64" i="5"/>
  <c r="BI63" i="5"/>
  <c r="BG63" i="5"/>
  <c r="BB63" i="5"/>
  <c r="BI62" i="5"/>
  <c r="BF62" i="5"/>
  <c r="BG62" i="5" s="1"/>
  <c r="BH62" i="5" s="1"/>
  <c r="BD62" i="5"/>
  <c r="BC62" i="5"/>
  <c r="BI61" i="5"/>
  <c r="BH61" i="5" s="1"/>
  <c r="BI57" i="5"/>
  <c r="BI55" i="5" s="1"/>
  <c r="BI56" i="5"/>
  <c r="BH56" i="5"/>
  <c r="BF56" i="5"/>
  <c r="BF55" i="5" s="1"/>
  <c r="BE56" i="5"/>
  <c r="BE55" i="5" s="1"/>
  <c r="BP55" i="5"/>
  <c r="BO55" i="5"/>
  <c r="BO52" i="5" s="1"/>
  <c r="BN55" i="5"/>
  <c r="BN52" i="5" s="1"/>
  <c r="BM55" i="5"/>
  <c r="BL55" i="5"/>
  <c r="BL52" i="5" s="1"/>
  <c r="BK55" i="5"/>
  <c r="BK52" i="5" s="1"/>
  <c r="BJ55" i="5"/>
  <c r="BG55" i="5"/>
  <c r="BI54" i="5"/>
  <c r="BH54" i="5" s="1"/>
  <c r="BP53" i="5"/>
  <c r="BO53" i="5"/>
  <c r="BI53" i="5"/>
  <c r="BG53" i="5"/>
  <c r="BG52" i="5" s="1"/>
  <c r="BF53" i="5"/>
  <c r="BE53" i="5"/>
  <c r="BD53" i="5"/>
  <c r="BM52" i="5"/>
  <c r="BJ52" i="5"/>
  <c r="BI51" i="5"/>
  <c r="BG51" i="5"/>
  <c r="BF51" i="5" s="1"/>
  <c r="BB51" i="5"/>
  <c r="BI50" i="5"/>
  <c r="BG50" i="5"/>
  <c r="BF50" i="5" s="1"/>
  <c r="BP49" i="5"/>
  <c r="BO49" i="5"/>
  <c r="BN49" i="5"/>
  <c r="BM49" i="5"/>
  <c r="BL49" i="5"/>
  <c r="BK49" i="5"/>
  <c r="BJ49" i="5"/>
  <c r="BE49" i="5"/>
  <c r="BD49" i="5"/>
  <c r="BI48" i="5"/>
  <c r="BH48" i="5" s="1"/>
  <c r="BG48" i="5"/>
  <c r="BG46" i="5" s="1"/>
  <c r="BB48" i="5"/>
  <c r="BI47" i="5"/>
  <c r="BH47" i="5" s="1"/>
  <c r="BP46" i="5"/>
  <c r="BP45" i="5" s="1"/>
  <c r="BO46" i="5"/>
  <c r="BO45" i="5" s="1"/>
  <c r="BN46" i="5"/>
  <c r="BM46" i="5"/>
  <c r="BM45" i="5" s="1"/>
  <c r="BL46" i="5"/>
  <c r="BL45" i="5" s="1"/>
  <c r="BK46" i="5"/>
  <c r="BK45" i="5" s="1"/>
  <c r="BJ46" i="5"/>
  <c r="BJ45" i="5" s="1"/>
  <c r="BE46" i="5"/>
  <c r="BD46" i="5"/>
  <c r="BN45" i="5"/>
  <c r="BF44" i="5"/>
  <c r="BI43" i="5"/>
  <c r="BH43" i="5" s="1"/>
  <c r="BI42" i="5"/>
  <c r="BH42" i="5" s="1"/>
  <c r="BI41" i="5"/>
  <c r="BH41" i="5" s="1"/>
  <c r="BI40" i="5"/>
  <c r="BH40" i="5" s="1"/>
  <c r="BF40" i="5"/>
  <c r="BI39" i="5"/>
  <c r="BH39" i="5" s="1"/>
  <c r="BB39" i="5"/>
  <c r="BI38" i="5"/>
  <c r="BH38" i="5" s="1"/>
  <c r="BI37" i="5"/>
  <c r="BH37" i="5" s="1"/>
  <c r="BF37" i="5"/>
  <c r="BI36" i="5"/>
  <c r="BH36" i="5" s="1"/>
  <c r="BF36" i="5"/>
  <c r="BI35" i="5"/>
  <c r="BH35" i="5" s="1"/>
  <c r="BI34" i="5"/>
  <c r="BH34" i="5" s="1"/>
  <c r="BF34" i="5"/>
  <c r="BI33" i="5"/>
  <c r="BG33" i="5"/>
  <c r="BF33" i="5" s="1"/>
  <c r="BI32" i="5"/>
  <c r="BG32" i="5"/>
  <c r="BF32" i="5" s="1"/>
  <c r="BP31" i="5"/>
  <c r="BO31" i="5"/>
  <c r="BN31" i="5"/>
  <c r="BM31" i="5"/>
  <c r="BL31" i="5"/>
  <c r="BK31" i="5"/>
  <c r="BJ31" i="5"/>
  <c r="BE31" i="5"/>
  <c r="BD31" i="5"/>
  <c r="BI30" i="5"/>
  <c r="BH30" i="5" s="1"/>
  <c r="BF30" i="5"/>
  <c r="BF43" i="5" s="1"/>
  <c r="BI29" i="5"/>
  <c r="BH29" i="5" s="1"/>
  <c r="BF29" i="5"/>
  <c r="BF42" i="5" s="1"/>
  <c r="BI28" i="5"/>
  <c r="BH28" i="5" s="1"/>
  <c r="BF28" i="5"/>
  <c r="BF41" i="5" s="1"/>
  <c r="BI27" i="5"/>
  <c r="BH27" i="5"/>
  <c r="BI26" i="5"/>
  <c r="BH26" i="5" s="1"/>
  <c r="BI25" i="5"/>
  <c r="BH25" i="5" s="1"/>
  <c r="BB25" i="5"/>
  <c r="BI24" i="5"/>
  <c r="BH24" i="5" s="1"/>
  <c r="BI23" i="5"/>
  <c r="BH23" i="5" s="1"/>
  <c r="BB23" i="5"/>
  <c r="BI22" i="5"/>
  <c r="BH22" i="5"/>
  <c r="BI21" i="5"/>
  <c r="BH21" i="5" s="1"/>
  <c r="BI20" i="5"/>
  <c r="BH20" i="5" s="1"/>
  <c r="BI19" i="5"/>
  <c r="BH19" i="5" s="1"/>
  <c r="BI18" i="5"/>
  <c r="BH18" i="5" s="1"/>
  <c r="BI17" i="5"/>
  <c r="BI16" i="5"/>
  <c r="BH16" i="5" s="1"/>
  <c r="BP15" i="5"/>
  <c r="BP14" i="5" s="1"/>
  <c r="BO15" i="5"/>
  <c r="BN15" i="5"/>
  <c r="BN14" i="5" s="1"/>
  <c r="BM15" i="5"/>
  <c r="BL15" i="5"/>
  <c r="BL14" i="5" s="1"/>
  <c r="BK15" i="5"/>
  <c r="BJ15" i="5"/>
  <c r="BJ14" i="5" s="1"/>
  <c r="BG15" i="5"/>
  <c r="BF15" i="5"/>
  <c r="BE15" i="5"/>
  <c r="BD15" i="5"/>
  <c r="BK14" i="5"/>
  <c r="BE14" i="5"/>
  <c r="BC14" i="5"/>
  <c r="BC13" i="5" s="1"/>
  <c r="BC12" i="5" s="1"/>
  <c r="BB14" i="5"/>
  <c r="BB13" i="5"/>
  <c r="BB12" i="5" s="1"/>
  <c r="BA13" i="5"/>
  <c r="BA12" i="5" s="1"/>
  <c r="BV93" i="5"/>
  <c r="BU93" i="5"/>
  <c r="BR16" i="5"/>
  <c r="BR17" i="5"/>
  <c r="BR18" i="5"/>
  <c r="BR19" i="5"/>
  <c r="BR20" i="5"/>
  <c r="BR21" i="5"/>
  <c r="BR22" i="5"/>
  <c r="BR23" i="5"/>
  <c r="BR24" i="5"/>
  <c r="BR25" i="5"/>
  <c r="BR26" i="5"/>
  <c r="BR27" i="5"/>
  <c r="BR28" i="5"/>
  <c r="BR29" i="5"/>
  <c r="BR30" i="5"/>
  <c r="BR34" i="5"/>
  <c r="BR35" i="5"/>
  <c r="BR36" i="5"/>
  <c r="BR37" i="5"/>
  <c r="BR38" i="5"/>
  <c r="BR39" i="5"/>
  <c r="BR40" i="5"/>
  <c r="BR41" i="5"/>
  <c r="BR42" i="5"/>
  <c r="BR43" i="5"/>
  <c r="BR44" i="5"/>
  <c r="BR47" i="5"/>
  <c r="BR54" i="5"/>
  <c r="BR56" i="5"/>
  <c r="BR57" i="5"/>
  <c r="BR61" i="5"/>
  <c r="BR65" i="5"/>
  <c r="BR68" i="5"/>
  <c r="BR69" i="5"/>
  <c r="BR70" i="5"/>
  <c r="BR71" i="5"/>
  <c r="BR72" i="5"/>
  <c r="BR77" i="5"/>
  <c r="BR80" i="5"/>
  <c r="BR83" i="5"/>
  <c r="BR84" i="5"/>
  <c r="BR86" i="5"/>
  <c r="BR87" i="5"/>
  <c r="BR89" i="5"/>
  <c r="BR90" i="5"/>
  <c r="BR91" i="5"/>
  <c r="BR94" i="5"/>
  <c r="BR95" i="5"/>
  <c r="BR97" i="5"/>
  <c r="BR98" i="5"/>
  <c r="BR99" i="5"/>
  <c r="BR100" i="5"/>
  <c r="BR101" i="5"/>
  <c r="BR102" i="5"/>
  <c r="BR106" i="5"/>
  <c r="BR114" i="5"/>
  <c r="BR117" i="5"/>
  <c r="BR119" i="5"/>
  <c r="BR120" i="5"/>
  <c r="BR121" i="5"/>
  <c r="BR122" i="5"/>
  <c r="BR124" i="5"/>
  <c r="BR126" i="5"/>
  <c r="BR129" i="5"/>
  <c r="BR130" i="5"/>
  <c r="BR132" i="5"/>
  <c r="BR134" i="5"/>
  <c r="BR135" i="5"/>
  <c r="BR136" i="5"/>
  <c r="BR137" i="5"/>
  <c r="BR33" i="5"/>
  <c r="BF49" i="5" l="1"/>
  <c r="BH109" i="5"/>
  <c r="BE107" i="5"/>
  <c r="BL107" i="5"/>
  <c r="BK13" i="5"/>
  <c r="BM14" i="5"/>
  <c r="BH33" i="5"/>
  <c r="BD45" i="5"/>
  <c r="BD13" i="5" s="1"/>
  <c r="BH50" i="5"/>
  <c r="BH51" i="5"/>
  <c r="BP52" i="5"/>
  <c r="BI133" i="5"/>
  <c r="BH133" i="5" s="1"/>
  <c r="BD14" i="5"/>
  <c r="BG49" i="5"/>
  <c r="BG45" i="5" s="1"/>
  <c r="BM66" i="5"/>
  <c r="BM60" i="5" s="1"/>
  <c r="BM59" i="5" s="1"/>
  <c r="BM58" i="5" s="1"/>
  <c r="BH88" i="5"/>
  <c r="BH96" i="5"/>
  <c r="BK107" i="5"/>
  <c r="BH118" i="5"/>
  <c r="BO14" i="5"/>
  <c r="BO13" i="5" s="1"/>
  <c r="BI46" i="5"/>
  <c r="BI49" i="5"/>
  <c r="BF67" i="5"/>
  <c r="BI15" i="5"/>
  <c r="BG31" i="5"/>
  <c r="BG14" i="5" s="1"/>
  <c r="BE45" i="5"/>
  <c r="BD56" i="5"/>
  <c r="BD55" i="5" s="1"/>
  <c r="BD52" i="5" s="1"/>
  <c r="BI67" i="5"/>
  <c r="BK66" i="5"/>
  <c r="BK60" i="5" s="1"/>
  <c r="BK58" i="5" s="1"/>
  <c r="BK12" i="5" s="1"/>
  <c r="BO60" i="5"/>
  <c r="BO58" i="5" s="1"/>
  <c r="BO12" i="5" s="1"/>
  <c r="BG75" i="5"/>
  <c r="BH75" i="5" s="1"/>
  <c r="BH79" i="5"/>
  <c r="BJ107" i="5"/>
  <c r="BN107" i="5"/>
  <c r="BN13" i="5"/>
  <c r="BM13" i="5"/>
  <c r="BI31" i="5"/>
  <c r="BI14" i="5" s="1"/>
  <c r="BI13" i="5" s="1"/>
  <c r="BH53" i="5"/>
  <c r="BH63" i="5"/>
  <c r="BL66" i="5"/>
  <c r="BL60" i="5" s="1"/>
  <c r="BL59" i="5" s="1"/>
  <c r="BL58" i="5" s="1"/>
  <c r="BP60" i="5"/>
  <c r="BP58" i="5" s="1"/>
  <c r="BE74" i="5"/>
  <c r="BE73" i="5" s="1"/>
  <c r="BE66" i="5" s="1"/>
  <c r="BE60" i="5" s="1"/>
  <c r="BE58" i="5" s="1"/>
  <c r="BH85" i="5"/>
  <c r="BJ13" i="5"/>
  <c r="BE52" i="5"/>
  <c r="BE13" i="5" s="1"/>
  <c r="BE12" i="5" s="1"/>
  <c r="BI74" i="5"/>
  <c r="BI82" i="5"/>
  <c r="BM107" i="5"/>
  <c r="BI73" i="5"/>
  <c r="BL13" i="5"/>
  <c r="BP13" i="5"/>
  <c r="BH46" i="5"/>
  <c r="BM12" i="5"/>
  <c r="BF82" i="5"/>
  <c r="BH67" i="5"/>
  <c r="BH82" i="5"/>
  <c r="BF31" i="5"/>
  <c r="BF14" i="5" s="1"/>
  <c r="BF52" i="5"/>
  <c r="BH17" i="5"/>
  <c r="BH32" i="5"/>
  <c r="BH31" i="5" s="1"/>
  <c r="BH14" i="5" s="1"/>
  <c r="BI45" i="5"/>
  <c r="BF48" i="5"/>
  <c r="BF46" i="5" s="1"/>
  <c r="BF45" i="5" s="1"/>
  <c r="BF63" i="5"/>
  <c r="BD76" i="5"/>
  <c r="BD74" i="5" s="1"/>
  <c r="BD73" i="5" s="1"/>
  <c r="BD66" i="5" s="1"/>
  <c r="BD60" i="5" s="1"/>
  <c r="BD58" i="5" s="1"/>
  <c r="BH84" i="5"/>
  <c r="BF118" i="5"/>
  <c r="BF116" i="5" s="1"/>
  <c r="BF115" i="5" s="1"/>
  <c r="BF113" i="5" s="1"/>
  <c r="BI128" i="5"/>
  <c r="BI52" i="5"/>
  <c r="BH52" i="5" s="1"/>
  <c r="BH57" i="5"/>
  <c r="BH55" i="5" s="1"/>
  <c r="BH68" i="5"/>
  <c r="BG76" i="5"/>
  <c r="BF76" i="5" s="1"/>
  <c r="BI108" i="5"/>
  <c r="BG111" i="5"/>
  <c r="BG110" i="5" s="1"/>
  <c r="BH110" i="5" s="1"/>
  <c r="BI115" i="5"/>
  <c r="BI113" i="5" s="1"/>
  <c r="BI131" i="5"/>
  <c r="BH131" i="5" s="1"/>
  <c r="BF75" i="5"/>
  <c r="BG82" i="5"/>
  <c r="BG116" i="5"/>
  <c r="BG115" i="5" s="1"/>
  <c r="BG113" i="5" s="1"/>
  <c r="AK31" i="5"/>
  <c r="BG13" i="5" l="1"/>
  <c r="BH111" i="5"/>
  <c r="BG107" i="5"/>
  <c r="BL12" i="5"/>
  <c r="BN12" i="5"/>
  <c r="BH49" i="5"/>
  <c r="BH45" i="5" s="1"/>
  <c r="BP12" i="5"/>
  <c r="BJ12" i="5"/>
  <c r="BF13" i="5"/>
  <c r="BH108" i="5"/>
  <c r="BI107" i="5"/>
  <c r="BH107" i="5" s="1"/>
  <c r="BH113" i="5"/>
  <c r="BH116" i="5"/>
  <c r="BF74" i="5"/>
  <c r="BF73" i="5" s="1"/>
  <c r="BF66" i="5" s="1"/>
  <c r="BF60" i="5" s="1"/>
  <c r="BF59" i="5" s="1"/>
  <c r="BF58" i="5" s="1"/>
  <c r="BH76" i="5"/>
  <c r="BD12" i="5"/>
  <c r="BI66" i="5"/>
  <c r="BH128" i="5"/>
  <c r="BI127" i="5"/>
  <c r="BG74" i="5"/>
  <c r="BH115" i="5"/>
  <c r="BT92" i="5"/>
  <c r="BU92" i="5" s="1"/>
  <c r="BR11" i="5"/>
  <c r="AJ35" i="5"/>
  <c r="BF12" i="5" l="1"/>
  <c r="BH127" i="5"/>
  <c r="BI125" i="5"/>
  <c r="BH125" i="5" s="1"/>
  <c r="BG73" i="5"/>
  <c r="BH74" i="5"/>
  <c r="BI60" i="5"/>
  <c r="Y23" i="18"/>
  <c r="X23" i="18" s="1"/>
  <c r="Y22" i="18"/>
  <c r="X22" i="18" s="1"/>
  <c r="Y21" i="18"/>
  <c r="X21" i="18" s="1"/>
  <c r="Y20" i="18"/>
  <c r="X20" i="18" s="1"/>
  <c r="U20" i="18"/>
  <c r="Y19" i="18"/>
  <c r="X19" i="18" s="1"/>
  <c r="Y18" i="18"/>
  <c r="X18" i="18" s="1"/>
  <c r="U17" i="18"/>
  <c r="Y16" i="18"/>
  <c r="U16" i="18"/>
  <c r="Y15" i="18"/>
  <c r="X15" i="18" s="1"/>
  <c r="U15" i="18"/>
  <c r="Y14" i="18"/>
  <c r="X14" i="18" s="1"/>
  <c r="U14" i="18"/>
  <c r="Z13" i="18"/>
  <c r="Z12" i="18" s="1"/>
  <c r="Z11" i="18" s="1"/>
  <c r="W13" i="18"/>
  <c r="W12" i="18" s="1"/>
  <c r="W11" i="18" s="1"/>
  <c r="V13" i="18"/>
  <c r="V12" i="18"/>
  <c r="V11" i="18" s="1"/>
  <c r="BU99" i="5"/>
  <c r="BR112" i="5"/>
  <c r="BU111" i="5"/>
  <c r="BU94" i="5"/>
  <c r="BU95" i="5"/>
  <c r="BU69" i="5"/>
  <c r="BU68" i="5"/>
  <c r="BR96" i="5"/>
  <c r="BU43" i="5"/>
  <c r="BU42" i="5"/>
  <c r="BU41" i="5"/>
  <c r="BU40" i="5"/>
  <c r="BU38" i="5"/>
  <c r="BU37" i="5"/>
  <c r="BU36" i="5"/>
  <c r="BU35" i="5"/>
  <c r="BU120" i="5"/>
  <c r="BR104" i="5"/>
  <c r="BV92" i="5"/>
  <c r="AN74" i="5"/>
  <c r="AO74" i="5"/>
  <c r="AP74" i="5"/>
  <c r="AQ74" i="5"/>
  <c r="AR74" i="5"/>
  <c r="AS74" i="5"/>
  <c r="BU33" i="5"/>
  <c r="BG66" i="5" l="1"/>
  <c r="BH73" i="5"/>
  <c r="BI59" i="5"/>
  <c r="BR118" i="5"/>
  <c r="BR32" i="5"/>
  <c r="BU105" i="5"/>
  <c r="BR105" i="5"/>
  <c r="BR103" i="5"/>
  <c r="BR81" i="5"/>
  <c r="BU50" i="5"/>
  <c r="BU32" i="5"/>
  <c r="X17" i="18"/>
  <c r="Y13" i="18"/>
  <c r="Y17" i="18"/>
  <c r="X16" i="18"/>
  <c r="X13" i="18" s="1"/>
  <c r="U13" i="18"/>
  <c r="U12" i="18" s="1"/>
  <c r="U11" i="18" s="1"/>
  <c r="AK92" i="5"/>
  <c r="BG60" i="5" l="1"/>
  <c r="BH66" i="5"/>
  <c r="BI58" i="5"/>
  <c r="BU57" i="5"/>
  <c r="BU97" i="5"/>
  <c r="AB23" i="18"/>
  <c r="AA23" i="18" s="1"/>
  <c r="AJ92" i="5"/>
  <c r="BR92" i="5"/>
  <c r="BR31" i="5"/>
  <c r="X12" i="18"/>
  <c r="X11" i="18" s="1"/>
  <c r="Y12" i="18"/>
  <c r="Y11" i="18" s="1"/>
  <c r="BU98" i="5"/>
  <c r="BU112" i="5"/>
  <c r="BU51" i="5"/>
  <c r="AB21" i="18"/>
  <c r="AA21" i="18" s="1"/>
  <c r="AK93" i="5"/>
  <c r="AK133" i="5"/>
  <c r="BR133" i="5" s="1"/>
  <c r="AM135" i="5"/>
  <c r="AL135" i="5" s="1"/>
  <c r="AF135" i="5"/>
  <c r="AM137" i="5"/>
  <c r="AL137" i="5" s="1"/>
  <c r="AJ137" i="5"/>
  <c r="AM136" i="5"/>
  <c r="AL136" i="5" s="1"/>
  <c r="AJ136" i="5"/>
  <c r="AJ124" i="5"/>
  <c r="AK123" i="5"/>
  <c r="AJ122" i="5"/>
  <c r="AJ121" i="5"/>
  <c r="AK51" i="5"/>
  <c r="BR51" i="5" s="1"/>
  <c r="AK50" i="5"/>
  <c r="AF120" i="5"/>
  <c r="AM121" i="5"/>
  <c r="AL121" i="5" s="1"/>
  <c r="AF121" i="5"/>
  <c r="AM122" i="5"/>
  <c r="AL122" i="5" s="1"/>
  <c r="AM124" i="5"/>
  <c r="AL124" i="5" s="1"/>
  <c r="AM123" i="5"/>
  <c r="AL123" i="5" s="1"/>
  <c r="AJ39" i="5"/>
  <c r="AJ37" i="5"/>
  <c r="BG59" i="5" l="1"/>
  <c r="BH60" i="5"/>
  <c r="BI12" i="5"/>
  <c r="AJ50" i="5"/>
  <c r="BR50" i="5"/>
  <c r="AK116" i="5"/>
  <c r="BR116" i="5" s="1"/>
  <c r="BR123" i="5"/>
  <c r="AB14" i="18"/>
  <c r="AC14" i="18" s="1"/>
  <c r="AA14" i="18" s="1"/>
  <c r="AB16" i="18"/>
  <c r="AA16" i="18" s="1"/>
  <c r="AJ93" i="5"/>
  <c r="BR93" i="5"/>
  <c r="AB22" i="18"/>
  <c r="AA22" i="18" s="1"/>
  <c r="BU34" i="5"/>
  <c r="AJ123" i="5"/>
  <c r="AJ133" i="5"/>
  <c r="AK49" i="5"/>
  <c r="BR49" i="5" s="1"/>
  <c r="AJ51" i="5"/>
  <c r="BG58" i="5" l="1"/>
  <c r="BH59" i="5"/>
  <c r="AB15" i="18"/>
  <c r="AB20" i="18"/>
  <c r="AC20" i="18" s="1"/>
  <c r="AA20" i="18" s="1"/>
  <c r="AM112" i="5"/>
  <c r="AG91" i="5"/>
  <c r="AG90" i="5"/>
  <c r="AI82" i="5"/>
  <c r="AN82" i="5"/>
  <c r="AO82" i="5"/>
  <c r="AP82" i="5"/>
  <c r="AQ82" i="5"/>
  <c r="AR82" i="5"/>
  <c r="AS82" i="5"/>
  <c r="AT82" i="5"/>
  <c r="BG12" i="5" l="1"/>
  <c r="BH58" i="5"/>
  <c r="AB13" i="18"/>
  <c r="AC15" i="18"/>
  <c r="AN116" i="5"/>
  <c r="AN115" i="5" s="1"/>
  <c r="AN113" i="5" s="1"/>
  <c r="AO116" i="5"/>
  <c r="AO115" i="5" s="1"/>
  <c r="AO113" i="5" s="1"/>
  <c r="AP116" i="5"/>
  <c r="AP115" i="5" s="1"/>
  <c r="AP113" i="5" s="1"/>
  <c r="AQ116" i="5"/>
  <c r="AQ115" i="5" s="1"/>
  <c r="AQ113" i="5" s="1"/>
  <c r="AR116" i="5"/>
  <c r="AR115" i="5" s="1"/>
  <c r="AR113" i="5" s="1"/>
  <c r="AS116" i="5"/>
  <c r="AT116" i="5"/>
  <c r="AM120" i="5"/>
  <c r="AL120" i="5" s="1"/>
  <c r="AN55" i="5"/>
  <c r="AN52" i="5" s="1"/>
  <c r="AJ36" i="5"/>
  <c r="AN46" i="5"/>
  <c r="AO46" i="5"/>
  <c r="AP46" i="5"/>
  <c r="AQ46" i="5"/>
  <c r="AR46" i="5"/>
  <c r="AN49" i="5"/>
  <c r="AO49" i="5"/>
  <c r="AP49" i="5"/>
  <c r="AQ49" i="5"/>
  <c r="AR49" i="5"/>
  <c r="AO55" i="5"/>
  <c r="AO52" i="5" s="1"/>
  <c r="AP55" i="5"/>
  <c r="AP52" i="5" s="1"/>
  <c r="AQ55" i="5"/>
  <c r="AQ52" i="5" s="1"/>
  <c r="AR55" i="5"/>
  <c r="AR52" i="5" s="1"/>
  <c r="AN67" i="5"/>
  <c r="AO67" i="5"/>
  <c r="AP67" i="5"/>
  <c r="AQ67" i="5"/>
  <c r="AR67" i="5"/>
  <c r="AP73" i="5"/>
  <c r="AQ73" i="5"/>
  <c r="AR73" i="5"/>
  <c r="AN108" i="5"/>
  <c r="AO108" i="5"/>
  <c r="AP108" i="5"/>
  <c r="AQ108" i="5"/>
  <c r="AR108" i="5"/>
  <c r="AN111" i="5"/>
  <c r="AN110" i="5" s="1"/>
  <c r="AO111" i="5"/>
  <c r="AO110" i="5" s="1"/>
  <c r="AP111" i="5"/>
  <c r="AP110" i="5" s="1"/>
  <c r="AQ111" i="5"/>
  <c r="AQ110" i="5" s="1"/>
  <c r="AR111" i="5"/>
  <c r="AR110" i="5" s="1"/>
  <c r="AN128" i="5"/>
  <c r="AN127" i="5" s="1"/>
  <c r="AN125" i="5" s="1"/>
  <c r="AO128" i="5"/>
  <c r="AO127" i="5" s="1"/>
  <c r="AO125" i="5" s="1"/>
  <c r="AP128" i="5"/>
  <c r="AP127" i="5" s="1"/>
  <c r="AP125" i="5" s="1"/>
  <c r="AQ128" i="5"/>
  <c r="AQ127" i="5" s="1"/>
  <c r="AQ125" i="5" s="1"/>
  <c r="AR128" i="5"/>
  <c r="AR127" i="5" s="1"/>
  <c r="AR125" i="5" s="1"/>
  <c r="AN133" i="5"/>
  <c r="AN131" i="5" s="1"/>
  <c r="AO133" i="5"/>
  <c r="AO131" i="5" s="1"/>
  <c r="AP133" i="5"/>
  <c r="AP131" i="5" s="1"/>
  <c r="AQ133" i="5"/>
  <c r="AQ131" i="5" s="1"/>
  <c r="AR133" i="5"/>
  <c r="AR131" i="5" s="1"/>
  <c r="AM47" i="5"/>
  <c r="AL47" i="5" s="1"/>
  <c r="AM48" i="5"/>
  <c r="AM50" i="5"/>
  <c r="AM51" i="5"/>
  <c r="AM53" i="5"/>
  <c r="AM54" i="5"/>
  <c r="AL54" i="5" s="1"/>
  <c r="AM56" i="5"/>
  <c r="AL56" i="5" s="1"/>
  <c r="AM57" i="5"/>
  <c r="AL57" i="5" s="1"/>
  <c r="AM61" i="5"/>
  <c r="AL61" i="5" s="1"/>
  <c r="AM62" i="5"/>
  <c r="AM63" i="5"/>
  <c r="AM64" i="5"/>
  <c r="AM65" i="5"/>
  <c r="AL65" i="5" s="1"/>
  <c r="AM68" i="5"/>
  <c r="AL68" i="5" s="1"/>
  <c r="AM69" i="5"/>
  <c r="AL69" i="5" s="1"/>
  <c r="AM75" i="5"/>
  <c r="AM76" i="5"/>
  <c r="AM77" i="5"/>
  <c r="AL77" i="5" s="1"/>
  <c r="AM78" i="5"/>
  <c r="AM79" i="5"/>
  <c r="AM80" i="5"/>
  <c r="AL80" i="5" s="1"/>
  <c r="AM83" i="5"/>
  <c r="AL83" i="5" s="1"/>
  <c r="AM84" i="5"/>
  <c r="AL84" i="5" s="1"/>
  <c r="AM85" i="5"/>
  <c r="AM86" i="5"/>
  <c r="AL86" i="5" s="1"/>
  <c r="AM87" i="5"/>
  <c r="AL87" i="5" s="1"/>
  <c r="AM88" i="5"/>
  <c r="AM89" i="5"/>
  <c r="AL89" i="5" s="1"/>
  <c r="AM90" i="5"/>
  <c r="AL90" i="5" s="1"/>
  <c r="AM91" i="5"/>
  <c r="AL91" i="5" s="1"/>
  <c r="AM92" i="5"/>
  <c r="AL92" i="5" s="1"/>
  <c r="AM93" i="5"/>
  <c r="AL93" i="5" s="1"/>
  <c r="AM94" i="5"/>
  <c r="AL94" i="5" s="1"/>
  <c r="AM95" i="5"/>
  <c r="AL95" i="5" s="1"/>
  <c r="AM96" i="5"/>
  <c r="AL96" i="5" s="1"/>
  <c r="AM109" i="5"/>
  <c r="AM114" i="5"/>
  <c r="AL114" i="5" s="1"/>
  <c r="AM117" i="5"/>
  <c r="AL117" i="5" s="1"/>
  <c r="AM118" i="5"/>
  <c r="AL118" i="5" s="1"/>
  <c r="AM119" i="5"/>
  <c r="AL119" i="5" s="1"/>
  <c r="AM126" i="5"/>
  <c r="AL126" i="5" s="1"/>
  <c r="AM129" i="5"/>
  <c r="AL129" i="5" s="1"/>
  <c r="AM130" i="5"/>
  <c r="AL130" i="5" s="1"/>
  <c r="AM132" i="5"/>
  <c r="AL132" i="5" s="1"/>
  <c r="AM134" i="5"/>
  <c r="AN31" i="5"/>
  <c r="AO31" i="5"/>
  <c r="AP31" i="5"/>
  <c r="AQ31" i="5"/>
  <c r="AR31" i="5"/>
  <c r="AM17" i="5"/>
  <c r="AL17" i="5" s="1"/>
  <c r="AM18" i="5"/>
  <c r="AL18" i="5" s="1"/>
  <c r="AM19" i="5"/>
  <c r="AL19" i="5" s="1"/>
  <c r="AM20" i="5"/>
  <c r="AL20" i="5" s="1"/>
  <c r="AM21" i="5"/>
  <c r="AL21" i="5" s="1"/>
  <c r="AM22" i="5"/>
  <c r="AL22" i="5" s="1"/>
  <c r="AM23" i="5"/>
  <c r="AL23" i="5" s="1"/>
  <c r="AM24" i="5"/>
  <c r="AL24" i="5" s="1"/>
  <c r="AM25" i="5"/>
  <c r="AL25" i="5" s="1"/>
  <c r="AM26" i="5"/>
  <c r="AL26" i="5" s="1"/>
  <c r="AM27" i="5"/>
  <c r="AL27" i="5" s="1"/>
  <c r="AM28" i="5"/>
  <c r="AL28" i="5" s="1"/>
  <c r="AM29" i="5"/>
  <c r="AL29" i="5" s="1"/>
  <c r="AM30" i="5"/>
  <c r="AL30" i="5" s="1"/>
  <c r="AM32" i="5"/>
  <c r="AL32" i="5" s="1"/>
  <c r="AM33" i="5"/>
  <c r="AL33" i="5" s="1"/>
  <c r="AM34" i="5"/>
  <c r="AL34" i="5" s="1"/>
  <c r="AM35" i="5"/>
  <c r="AL35" i="5" s="1"/>
  <c r="AM36" i="5"/>
  <c r="AL36" i="5" s="1"/>
  <c r="AM37" i="5"/>
  <c r="AL37" i="5" s="1"/>
  <c r="AM38" i="5"/>
  <c r="AL38" i="5" s="1"/>
  <c r="AM39" i="5"/>
  <c r="AL39" i="5" s="1"/>
  <c r="AM40" i="5"/>
  <c r="AL40" i="5" s="1"/>
  <c r="AM41" i="5"/>
  <c r="AL41" i="5" s="1"/>
  <c r="AM42" i="5"/>
  <c r="AL42" i="5" s="1"/>
  <c r="AM43" i="5"/>
  <c r="AL43" i="5" s="1"/>
  <c r="AM16" i="5"/>
  <c r="AL16" i="5" s="1"/>
  <c r="AN15" i="5"/>
  <c r="AO15" i="5"/>
  <c r="AP15" i="5"/>
  <c r="AQ15" i="5"/>
  <c r="AR15" i="5"/>
  <c r="U31" i="5"/>
  <c r="V31" i="5"/>
  <c r="AJ32" i="5"/>
  <c r="AK15" i="5"/>
  <c r="BR15" i="5" s="1"/>
  <c r="AA15" i="18" l="1"/>
  <c r="AA13" i="18" s="1"/>
  <c r="AC13" i="18"/>
  <c r="AC12" i="18" s="1"/>
  <c r="AC11" i="18" s="1"/>
  <c r="AB19" i="18"/>
  <c r="AA19" i="18" s="1"/>
  <c r="AM74" i="5"/>
  <c r="AP107" i="5"/>
  <c r="AR66" i="5"/>
  <c r="AR60" i="5" s="1"/>
  <c r="AR59" i="5" s="1"/>
  <c r="AR58" i="5" s="1"/>
  <c r="AQ66" i="5"/>
  <c r="AQ60" i="5" s="1"/>
  <c r="AQ59" i="5" s="1"/>
  <c r="AQ58" i="5" s="1"/>
  <c r="AO45" i="5"/>
  <c r="AP66" i="5"/>
  <c r="AP60" i="5" s="1"/>
  <c r="AP59" i="5" s="1"/>
  <c r="AP58" i="5" s="1"/>
  <c r="AQ45" i="5"/>
  <c r="AP45" i="5"/>
  <c r="AR45" i="5"/>
  <c r="AR107" i="5"/>
  <c r="AN107" i="5"/>
  <c r="AO107" i="5"/>
  <c r="AQ107" i="5"/>
  <c r="AM133" i="5"/>
  <c r="AL134" i="5"/>
  <c r="AP14" i="5"/>
  <c r="AP13" i="5" s="1"/>
  <c r="AQ14" i="5"/>
  <c r="AR14" i="5"/>
  <c r="AN14" i="5"/>
  <c r="AM111" i="5"/>
  <c r="AL112" i="5"/>
  <c r="AM108" i="5"/>
  <c r="AO14" i="5"/>
  <c r="AM82" i="5"/>
  <c r="AM116" i="5"/>
  <c r="AL116" i="5" s="1"/>
  <c r="AM128" i="5"/>
  <c r="AM67" i="5"/>
  <c r="AO73" i="5"/>
  <c r="AO66" i="5" s="1"/>
  <c r="AO60" i="5" s="1"/>
  <c r="AO58" i="5" s="1"/>
  <c r="AN73" i="5"/>
  <c r="AN66" i="5" s="1"/>
  <c r="AN60" i="5" s="1"/>
  <c r="AN59" i="5" s="1"/>
  <c r="AN58" i="5" s="1"/>
  <c r="AM55" i="5"/>
  <c r="AM49" i="5"/>
  <c r="AN45" i="5"/>
  <c r="AM46" i="5"/>
  <c r="AM31" i="5"/>
  <c r="AL31" i="5" s="1"/>
  <c r="AM15" i="5"/>
  <c r="AK131" i="5"/>
  <c r="BR131" i="5" s="1"/>
  <c r="AJ131" i="5"/>
  <c r="AT131" i="5"/>
  <c r="AS131" i="5"/>
  <c r="AI131" i="5"/>
  <c r="AH131" i="5"/>
  <c r="AG131" i="5"/>
  <c r="AF131" i="5"/>
  <c r="AT128" i="5"/>
  <c r="AT127" i="5" s="1"/>
  <c r="AT125" i="5" s="1"/>
  <c r="AS128" i="5"/>
  <c r="AS127" i="5" s="1"/>
  <c r="AS125" i="5" s="1"/>
  <c r="AK128" i="5"/>
  <c r="BR128" i="5" s="1"/>
  <c r="AJ128" i="5"/>
  <c r="AI128" i="5"/>
  <c r="AI127" i="5" s="1"/>
  <c r="AI125" i="5" s="1"/>
  <c r="AH128" i="5"/>
  <c r="AH127" i="5" s="1"/>
  <c r="AH125" i="5" s="1"/>
  <c r="AK127" i="5"/>
  <c r="AG125" i="5"/>
  <c r="AF125" i="5"/>
  <c r="AJ117" i="5"/>
  <c r="AF117" i="5"/>
  <c r="AT115" i="5"/>
  <c r="AT113" i="5" s="1"/>
  <c r="AS115" i="5"/>
  <c r="AS113" i="5" s="1"/>
  <c r="AK115" i="5"/>
  <c r="AI116" i="5"/>
  <c r="AI115" i="5" s="1"/>
  <c r="AH116" i="5"/>
  <c r="AH115" i="5" s="1"/>
  <c r="AG113" i="5"/>
  <c r="AF113" i="5"/>
  <c r="AF112" i="5"/>
  <c r="AF111" i="5" s="1"/>
  <c r="AT111" i="5"/>
  <c r="AT110" i="5" s="1"/>
  <c r="AS111" i="5"/>
  <c r="AS110" i="5" s="1"/>
  <c r="AI111" i="5"/>
  <c r="AI110" i="5" s="1"/>
  <c r="AH111" i="5"/>
  <c r="AH110" i="5" s="1"/>
  <c r="AG111" i="5"/>
  <c r="AK109" i="5"/>
  <c r="AF109" i="5"/>
  <c r="AT108" i="5"/>
  <c r="AS108" i="5"/>
  <c r="AH96" i="5"/>
  <c r="AD109" i="5"/>
  <c r="AD112" i="5" s="1"/>
  <c r="AJ90" i="5"/>
  <c r="AJ89" i="5"/>
  <c r="AK88" i="5"/>
  <c r="AJ88" i="5"/>
  <c r="AJ86" i="5"/>
  <c r="AH85" i="5"/>
  <c r="AE82" i="5"/>
  <c r="AJ80" i="5"/>
  <c r="AK79" i="5"/>
  <c r="AK78" i="5"/>
  <c r="AH78" i="5"/>
  <c r="AI76" i="5"/>
  <c r="AH76" i="5" s="1"/>
  <c r="AI75" i="5"/>
  <c r="AT74" i="5"/>
  <c r="AE74" i="5"/>
  <c r="AJ69" i="5"/>
  <c r="AJ68" i="5"/>
  <c r="AT67" i="5"/>
  <c r="AS67" i="5"/>
  <c r="AK67" i="5"/>
  <c r="BR67" i="5" s="1"/>
  <c r="AI67" i="5"/>
  <c r="AH67" i="5"/>
  <c r="AG66" i="5"/>
  <c r="AF66" i="5"/>
  <c r="AE66" i="5"/>
  <c r="AK64" i="5"/>
  <c r="AF64" i="5"/>
  <c r="AK63" i="5"/>
  <c r="AF63" i="5"/>
  <c r="AJ62" i="5"/>
  <c r="AH62" i="5"/>
  <c r="AG62" i="5"/>
  <c r="AJ56" i="5"/>
  <c r="AI56" i="5"/>
  <c r="AH56" i="5" s="1"/>
  <c r="AH55" i="5" s="1"/>
  <c r="AT55" i="5"/>
  <c r="AS55" i="5"/>
  <c r="AK55" i="5"/>
  <c r="BR55" i="5" s="1"/>
  <c r="AT53" i="5"/>
  <c r="AS53" i="5"/>
  <c r="AK53" i="5"/>
  <c r="AJ53" i="5"/>
  <c r="AI53" i="5"/>
  <c r="AH53" i="5"/>
  <c r="AF51" i="5"/>
  <c r="AL50" i="5"/>
  <c r="AT49" i="5"/>
  <c r="AS49" i="5"/>
  <c r="AI49" i="5"/>
  <c r="AH49" i="5"/>
  <c r="AK48" i="5"/>
  <c r="AF48" i="5"/>
  <c r="AT46" i="5"/>
  <c r="AS46" i="5"/>
  <c r="AJ40" i="5"/>
  <c r="AJ34" i="5"/>
  <c r="AJ33" i="5"/>
  <c r="AJ38" i="5"/>
  <c r="AT31" i="5"/>
  <c r="AS31" i="5"/>
  <c r="AI31" i="5"/>
  <c r="AH31" i="5"/>
  <c r="AJ30" i="5"/>
  <c r="AD38" i="5"/>
  <c r="AJ28" i="5"/>
  <c r="AT15" i="5"/>
  <c r="AS15" i="5"/>
  <c r="AI15" i="5"/>
  <c r="AH15" i="5"/>
  <c r="AG14" i="5"/>
  <c r="AG13" i="5" s="1"/>
  <c r="AF14" i="5"/>
  <c r="AF13" i="5" s="1"/>
  <c r="AE13" i="5"/>
  <c r="AE12" i="5" s="1"/>
  <c r="L20" i="18"/>
  <c r="L17" i="18"/>
  <c r="L16" i="18"/>
  <c r="L15" i="18"/>
  <c r="L14" i="18"/>
  <c r="Q13" i="18"/>
  <c r="Q12" i="18" s="1"/>
  <c r="Q11" i="18" s="1"/>
  <c r="N13" i="18"/>
  <c r="N12" i="18" s="1"/>
  <c r="N11" i="18" s="1"/>
  <c r="M13" i="18"/>
  <c r="M12" i="18" s="1"/>
  <c r="M11" i="18" s="1"/>
  <c r="L13" i="18" l="1"/>
  <c r="L12" i="18" s="1"/>
  <c r="L11" i="18" s="1"/>
  <c r="AJ79" i="5"/>
  <c r="BR79" i="5"/>
  <c r="AK125" i="5"/>
  <c r="BR125" i="5" s="1"/>
  <c r="BR127" i="5"/>
  <c r="AJ48" i="5"/>
  <c r="BR48" i="5"/>
  <c r="AJ64" i="5"/>
  <c r="BR64" i="5"/>
  <c r="AJ78" i="5"/>
  <c r="BR78" i="5"/>
  <c r="AL88" i="5"/>
  <c r="BR88" i="5"/>
  <c r="AK108" i="5"/>
  <c r="BR108" i="5" s="1"/>
  <c r="BR109" i="5"/>
  <c r="AL53" i="5"/>
  <c r="BR53" i="5"/>
  <c r="AJ63" i="5"/>
  <c r="BR63" i="5"/>
  <c r="AB18" i="18"/>
  <c r="AK113" i="5"/>
  <c r="BR113" i="5" s="1"/>
  <c r="BR115" i="5"/>
  <c r="AJ55" i="5"/>
  <c r="AJ43" i="5"/>
  <c r="AK62" i="5"/>
  <c r="AJ127" i="5"/>
  <c r="AJ116" i="5"/>
  <c r="S23" i="18"/>
  <c r="R23" i="18" s="1"/>
  <c r="AH75" i="5"/>
  <c r="AH74" i="5" s="1"/>
  <c r="AI74" i="5"/>
  <c r="AP12" i="5"/>
  <c r="AQ13" i="5"/>
  <c r="AQ12" i="5" s="1"/>
  <c r="AO13" i="5"/>
  <c r="AO12" i="5" s="1"/>
  <c r="AR13" i="5"/>
  <c r="AR12" i="5" s="1"/>
  <c r="AL109" i="5"/>
  <c r="AM115" i="5"/>
  <c r="AL115" i="5" s="1"/>
  <c r="AL67" i="5"/>
  <c r="AL79" i="5"/>
  <c r="AM110" i="5"/>
  <c r="AM52" i="5"/>
  <c r="AL55" i="5"/>
  <c r="AM127" i="5"/>
  <c r="AL128" i="5"/>
  <c r="AL133" i="5"/>
  <c r="AH82" i="5"/>
  <c r="AN13" i="5"/>
  <c r="AN12" i="5" s="1"/>
  <c r="AL64" i="5"/>
  <c r="AL78" i="5"/>
  <c r="AL48" i="5"/>
  <c r="AM131" i="5"/>
  <c r="AL131" i="5" s="1"/>
  <c r="AL108" i="5"/>
  <c r="AL63" i="5"/>
  <c r="AJ91" i="5"/>
  <c r="AM14" i="5"/>
  <c r="AM73" i="5"/>
  <c r="AM45" i="5"/>
  <c r="AI14" i="5"/>
  <c r="AJ41" i="5"/>
  <c r="AT14" i="5"/>
  <c r="AS14" i="5"/>
  <c r="AH14" i="5"/>
  <c r="AS73" i="5"/>
  <c r="AS60" i="5" s="1"/>
  <c r="AS58" i="5" s="1"/>
  <c r="AT45" i="5"/>
  <c r="AK75" i="5"/>
  <c r="BR75" i="5" s="1"/>
  <c r="AF12" i="5"/>
  <c r="AT52" i="5"/>
  <c r="AK76" i="5"/>
  <c r="BR76" i="5" s="1"/>
  <c r="AJ109" i="5"/>
  <c r="AS52" i="5"/>
  <c r="AS45" i="5"/>
  <c r="AK52" i="5"/>
  <c r="BR52" i="5" s="1"/>
  <c r="AH52" i="5"/>
  <c r="AT73" i="5"/>
  <c r="AT60" i="5" s="1"/>
  <c r="AT58" i="5" s="1"/>
  <c r="AK46" i="5"/>
  <c r="BR46" i="5" s="1"/>
  <c r="AI55" i="5"/>
  <c r="AI52" i="5" s="1"/>
  <c r="AJ67" i="5"/>
  <c r="AG12" i="5"/>
  <c r="AI73" i="5"/>
  <c r="AI66" i="5" s="1"/>
  <c r="AI60" i="5" s="1"/>
  <c r="AI58" i="5" s="1"/>
  <c r="AJ46" i="5"/>
  <c r="AK85" i="5"/>
  <c r="AJ29" i="5"/>
  <c r="V91" i="5"/>
  <c r="AL62" i="5" l="1"/>
  <c r="BR62" i="5"/>
  <c r="AL85" i="5"/>
  <c r="BR85" i="5"/>
  <c r="AB17" i="18"/>
  <c r="AB12" i="18" s="1"/>
  <c r="AB11" i="18" s="1"/>
  <c r="AA18" i="18"/>
  <c r="AA17" i="18" s="1"/>
  <c r="AA12" i="18" s="1"/>
  <c r="AA11" i="18" s="1"/>
  <c r="AK111" i="5"/>
  <c r="AJ15" i="5"/>
  <c r="AJ125" i="5"/>
  <c r="AJ115" i="5"/>
  <c r="AJ52" i="5"/>
  <c r="H8" i="19"/>
  <c r="AK74" i="5"/>
  <c r="BR74" i="5" s="1"/>
  <c r="AL46" i="5"/>
  <c r="AK45" i="5"/>
  <c r="BR45" i="5" s="1"/>
  <c r="AM113" i="5"/>
  <c r="AL113" i="5" s="1"/>
  <c r="AH13" i="5"/>
  <c r="AK82" i="5"/>
  <c r="AJ76" i="5"/>
  <c r="AL76" i="5"/>
  <c r="AJ75" i="5"/>
  <c r="AL75" i="5"/>
  <c r="AM13" i="5"/>
  <c r="AM66" i="5"/>
  <c r="AM125" i="5"/>
  <c r="AL125" i="5" s="1"/>
  <c r="AL127" i="5"/>
  <c r="AM107" i="5"/>
  <c r="AL52" i="5"/>
  <c r="AL49" i="5"/>
  <c r="AL51" i="5"/>
  <c r="AI13" i="5"/>
  <c r="AI12" i="5" s="1"/>
  <c r="AS13" i="5"/>
  <c r="AS12" i="5" s="1"/>
  <c r="AH73" i="5"/>
  <c r="AH66" i="5" s="1"/>
  <c r="AH60" i="5" s="1"/>
  <c r="AH58" i="5" s="1"/>
  <c r="AJ112" i="5"/>
  <c r="AT13" i="5"/>
  <c r="AT12" i="5" s="1"/>
  <c r="AJ49" i="5"/>
  <c r="AJ108" i="5"/>
  <c r="AJ42" i="5"/>
  <c r="AJ85" i="5"/>
  <c r="F93" i="5"/>
  <c r="F92" i="5"/>
  <c r="F94" i="5" s="1"/>
  <c r="F95" i="5" s="1"/>
  <c r="F96" i="5" s="1"/>
  <c r="F109" i="5" s="1"/>
  <c r="F112" i="5" s="1"/>
  <c r="F29" i="5"/>
  <c r="F30" i="5" s="1"/>
  <c r="F38" i="5" s="1"/>
  <c r="AL82" i="5" l="1"/>
  <c r="BR82" i="5"/>
  <c r="AK110" i="5"/>
  <c r="AL110" i="5" s="1"/>
  <c r="BR111" i="5"/>
  <c r="AL74" i="5"/>
  <c r="AJ82" i="5"/>
  <c r="AJ74" i="5"/>
  <c r="S16" i="18"/>
  <c r="R16" i="18" s="1"/>
  <c r="AJ45" i="5"/>
  <c r="S22" i="18"/>
  <c r="R22" i="18" s="1"/>
  <c r="AJ31" i="5"/>
  <c r="AJ111" i="5"/>
  <c r="AJ113" i="5"/>
  <c r="AL111" i="5"/>
  <c r="AH12" i="5"/>
  <c r="AM60" i="5"/>
  <c r="AL45" i="5"/>
  <c r="AK73" i="5"/>
  <c r="BR73" i="5" s="1"/>
  <c r="AK14" i="5"/>
  <c r="BR14" i="5" s="1"/>
  <c r="F39" i="5"/>
  <c r="F34" i="5" s="1"/>
  <c r="F33" i="5"/>
  <c r="F35" i="5"/>
  <c r="F32" i="5" s="1"/>
  <c r="F36" i="5" s="1"/>
  <c r="F37" i="5" s="1"/>
  <c r="F40" i="5" s="1"/>
  <c r="F41" i="5" s="1"/>
  <c r="F42" i="5" s="1"/>
  <c r="F43" i="5" s="1"/>
  <c r="T82" i="5"/>
  <c r="J82" i="5"/>
  <c r="K82" i="5"/>
  <c r="N82" i="5"/>
  <c r="O82" i="5"/>
  <c r="P82" i="5"/>
  <c r="W82" i="5"/>
  <c r="X82" i="5"/>
  <c r="U96" i="5"/>
  <c r="V96" i="5" s="1"/>
  <c r="U50" i="5"/>
  <c r="V50" i="5" s="1"/>
  <c r="S96" i="5"/>
  <c r="A3" i="19"/>
  <c r="A4" i="5"/>
  <c r="V79" i="5"/>
  <c r="AK107" i="5" l="1"/>
  <c r="BR110" i="5"/>
  <c r="S21" i="18"/>
  <c r="R21" i="18" s="1"/>
  <c r="S15" i="18"/>
  <c r="T15" i="18" s="1"/>
  <c r="R15" i="18" s="1"/>
  <c r="AJ110" i="5"/>
  <c r="AJ73" i="5"/>
  <c r="AJ14" i="5"/>
  <c r="AK13" i="5"/>
  <c r="BR13" i="5" s="1"/>
  <c r="AK66" i="5"/>
  <c r="BR66" i="5" s="1"/>
  <c r="AL73" i="5"/>
  <c r="AM59" i="5"/>
  <c r="F47" i="5"/>
  <c r="F48" i="5" s="1"/>
  <c r="F50" i="5" s="1"/>
  <c r="F51" i="5" s="1"/>
  <c r="V64" i="5"/>
  <c r="U64" i="5" s="1"/>
  <c r="Q64" i="5"/>
  <c r="V63" i="5"/>
  <c r="Q63" i="5"/>
  <c r="P66" i="5"/>
  <c r="Q66" i="5"/>
  <c r="R66" i="5"/>
  <c r="V109" i="5"/>
  <c r="W74" i="5"/>
  <c r="X74" i="5"/>
  <c r="H67" i="5"/>
  <c r="I67" i="5"/>
  <c r="J67" i="5"/>
  <c r="K67" i="5"/>
  <c r="L67" i="5"/>
  <c r="M67" i="5"/>
  <c r="N67" i="5"/>
  <c r="O67" i="5"/>
  <c r="S67" i="5"/>
  <c r="T67" i="5"/>
  <c r="V67" i="5"/>
  <c r="W67" i="5"/>
  <c r="X67" i="5"/>
  <c r="U62" i="5"/>
  <c r="V62" i="5" s="1"/>
  <c r="S62" i="5"/>
  <c r="R62" i="5"/>
  <c r="L62" i="5"/>
  <c r="M62" i="5" s="1"/>
  <c r="I62" i="5"/>
  <c r="BR107" i="5" l="1"/>
  <c r="AL107" i="5"/>
  <c r="BV14" i="5"/>
  <c r="AJ107" i="5"/>
  <c r="AJ66" i="5"/>
  <c r="AJ13" i="5"/>
  <c r="S14" i="18"/>
  <c r="R14" i="18" s="1"/>
  <c r="T13" i="18"/>
  <c r="AM58" i="5"/>
  <c r="AK60" i="5"/>
  <c r="BR60" i="5" s="1"/>
  <c r="AL66" i="5"/>
  <c r="S85" i="5"/>
  <c r="S82" i="5" s="1"/>
  <c r="T75" i="5"/>
  <c r="V90" i="5"/>
  <c r="U69" i="5"/>
  <c r="Q69" i="5"/>
  <c r="U68" i="5"/>
  <c r="Q68" i="5"/>
  <c r="V55" i="5"/>
  <c r="K55" i="5"/>
  <c r="M55" i="5"/>
  <c r="J55" i="5"/>
  <c r="T56" i="5"/>
  <c r="S56" i="5" s="1"/>
  <c r="S55" i="5" s="1"/>
  <c r="V48" i="5"/>
  <c r="U48" i="5" s="1"/>
  <c r="U46" i="5" s="1"/>
  <c r="AJ60" i="5" l="1"/>
  <c r="S13" i="18"/>
  <c r="S20" i="18"/>
  <c r="R20" i="18" s="1"/>
  <c r="R13" i="18"/>
  <c r="AM12" i="5"/>
  <c r="AK59" i="5"/>
  <c r="AL60" i="5"/>
  <c r="U67" i="5"/>
  <c r="V85" i="5"/>
  <c r="U85" i="5" s="1"/>
  <c r="T55" i="5"/>
  <c r="V30" i="5"/>
  <c r="U30" i="5" s="1"/>
  <c r="V29" i="5"/>
  <c r="U29" i="5" s="1"/>
  <c r="V28" i="5"/>
  <c r="V133" i="5"/>
  <c r="V131" i="5" s="1"/>
  <c r="U133" i="5"/>
  <c r="U131" i="5" s="1"/>
  <c r="X131" i="5"/>
  <c r="W131" i="5"/>
  <c r="T131" i="5"/>
  <c r="S131" i="5"/>
  <c r="R131" i="5"/>
  <c r="Q131" i="5"/>
  <c r="X128" i="5"/>
  <c r="X127" i="5" s="1"/>
  <c r="X125" i="5" s="1"/>
  <c r="W128" i="5"/>
  <c r="W127" i="5" s="1"/>
  <c r="W125" i="5" s="1"/>
  <c r="V128" i="5"/>
  <c r="V127" i="5" s="1"/>
  <c r="V125" i="5" s="1"/>
  <c r="U128" i="5"/>
  <c r="U127" i="5" s="1"/>
  <c r="U125" i="5" s="1"/>
  <c r="T128" i="5"/>
  <c r="T127" i="5" s="1"/>
  <c r="T125" i="5" s="1"/>
  <c r="S128" i="5"/>
  <c r="S127" i="5" s="1"/>
  <c r="S125" i="5" s="1"/>
  <c r="R125" i="5"/>
  <c r="Q125" i="5"/>
  <c r="U117" i="5"/>
  <c r="U116" i="5" s="1"/>
  <c r="U115" i="5" s="1"/>
  <c r="U113" i="5" s="1"/>
  <c r="Q117" i="5"/>
  <c r="X116" i="5"/>
  <c r="X115" i="5" s="1"/>
  <c r="X113" i="5" s="1"/>
  <c r="W116" i="5"/>
  <c r="W115" i="5" s="1"/>
  <c r="W113" i="5" s="1"/>
  <c r="V116" i="5"/>
  <c r="V115" i="5" s="1"/>
  <c r="V113" i="5" s="1"/>
  <c r="T116" i="5"/>
  <c r="T115" i="5" s="1"/>
  <c r="S116" i="5"/>
  <c r="S115" i="5" s="1"/>
  <c r="R113" i="5"/>
  <c r="Q113" i="5"/>
  <c r="Q112" i="5"/>
  <c r="Q111" i="5" s="1"/>
  <c r="X111" i="5"/>
  <c r="X110" i="5" s="1"/>
  <c r="W111" i="5"/>
  <c r="W110" i="5" s="1"/>
  <c r="T111" i="5"/>
  <c r="T110" i="5" s="1"/>
  <c r="S111" i="5"/>
  <c r="S110" i="5" s="1"/>
  <c r="R111" i="5"/>
  <c r="U109" i="5"/>
  <c r="Q109" i="5"/>
  <c r="X108" i="5"/>
  <c r="W108" i="5"/>
  <c r="V108" i="5"/>
  <c r="U91" i="5"/>
  <c r="Q91" i="5"/>
  <c r="U90" i="5"/>
  <c r="Q90" i="5"/>
  <c r="U89" i="5"/>
  <c r="V88" i="5"/>
  <c r="U88" i="5"/>
  <c r="U86" i="5"/>
  <c r="U80" i="5"/>
  <c r="U79" i="5"/>
  <c r="V78" i="5"/>
  <c r="U78" i="5" s="1"/>
  <c r="S78" i="5"/>
  <c r="T76" i="5"/>
  <c r="S76" i="5" s="1"/>
  <c r="S75" i="5"/>
  <c r="W73" i="5"/>
  <c r="W60" i="5" s="1"/>
  <c r="W58" i="5" s="1"/>
  <c r="P74" i="5"/>
  <c r="U56" i="5"/>
  <c r="U55" i="5" s="1"/>
  <c r="X55" i="5"/>
  <c r="W55" i="5"/>
  <c r="X53" i="5"/>
  <c r="W53" i="5"/>
  <c r="V53" i="5"/>
  <c r="U53" i="5"/>
  <c r="T53" i="5"/>
  <c r="S53" i="5"/>
  <c r="U51" i="5"/>
  <c r="Q51" i="5"/>
  <c r="X49" i="5"/>
  <c r="W49" i="5"/>
  <c r="T49" i="5"/>
  <c r="S49" i="5"/>
  <c r="Q48" i="5"/>
  <c r="X46" i="5"/>
  <c r="W46" i="5"/>
  <c r="V46" i="5"/>
  <c r="X31" i="5"/>
  <c r="W31" i="5"/>
  <c r="T31" i="5"/>
  <c r="S31" i="5"/>
  <c r="X15" i="5"/>
  <c r="W15" i="5"/>
  <c r="T15" i="5"/>
  <c r="S15" i="5"/>
  <c r="R14" i="5"/>
  <c r="R13" i="5" s="1"/>
  <c r="Q14" i="5"/>
  <c r="Q13" i="5" s="1"/>
  <c r="P13" i="5"/>
  <c r="P12" i="5" s="1"/>
  <c r="F8" i="19" l="1"/>
  <c r="BR59" i="5"/>
  <c r="S19" i="18"/>
  <c r="R19" i="18" s="1"/>
  <c r="AJ59" i="5"/>
  <c r="H7" i="19"/>
  <c r="G7" i="19" s="1"/>
  <c r="T14" i="5"/>
  <c r="AK58" i="5"/>
  <c r="AL59" i="5"/>
  <c r="U28" i="5"/>
  <c r="U15" i="5" s="1"/>
  <c r="V15" i="5"/>
  <c r="J22" i="18"/>
  <c r="P22" i="18"/>
  <c r="O22" i="18" s="1"/>
  <c r="J21" i="18"/>
  <c r="P21" i="18"/>
  <c r="O21" i="18" s="1"/>
  <c r="J23" i="18"/>
  <c r="P23" i="18"/>
  <c r="O23" i="18" s="1"/>
  <c r="S74" i="5"/>
  <c r="S73" i="5" s="1"/>
  <c r="Q12" i="5"/>
  <c r="U52" i="5"/>
  <c r="V82" i="5"/>
  <c r="V51" i="5"/>
  <c r="V49" i="5" s="1"/>
  <c r="V45" i="5" s="1"/>
  <c r="U49" i="5"/>
  <c r="U45" i="5" s="1"/>
  <c r="U82" i="5"/>
  <c r="R12" i="5"/>
  <c r="S14" i="5"/>
  <c r="X14" i="5"/>
  <c r="V76" i="5"/>
  <c r="U76" i="5" s="1"/>
  <c r="V112" i="5"/>
  <c r="V111" i="5" s="1"/>
  <c r="V110" i="5" s="1"/>
  <c r="V107" i="5" s="1"/>
  <c r="T74" i="5"/>
  <c r="T73" i="5" s="1"/>
  <c r="X45" i="5"/>
  <c r="U108" i="5"/>
  <c r="W14" i="5"/>
  <c r="T52" i="5"/>
  <c r="X52" i="5"/>
  <c r="S52" i="5"/>
  <c r="W52" i="5"/>
  <c r="X73" i="5"/>
  <c r="X60" i="5" s="1"/>
  <c r="X58" i="5" s="1"/>
  <c r="V75" i="5"/>
  <c r="W45" i="5"/>
  <c r="V52" i="5"/>
  <c r="AK12" i="5" l="1"/>
  <c r="BR12" i="5" s="1"/>
  <c r="BR58" i="5"/>
  <c r="S18" i="18"/>
  <c r="AJ58" i="5"/>
  <c r="G8" i="19"/>
  <c r="T13" i="5"/>
  <c r="AL58" i="5"/>
  <c r="J16" i="18"/>
  <c r="P16" i="18"/>
  <c r="O16" i="18" s="1"/>
  <c r="J15" i="18"/>
  <c r="P15" i="18"/>
  <c r="O15" i="18" s="1"/>
  <c r="V14" i="5"/>
  <c r="V13" i="5" s="1"/>
  <c r="S13" i="5"/>
  <c r="X13" i="5"/>
  <c r="X12" i="5" s="1"/>
  <c r="U14" i="5"/>
  <c r="P14" i="18" s="1"/>
  <c r="U112" i="5"/>
  <c r="U111" i="5" s="1"/>
  <c r="U110" i="5" s="1"/>
  <c r="U107" i="5" s="1"/>
  <c r="U75" i="5"/>
  <c r="U74" i="5" s="1"/>
  <c r="U73" i="5" s="1"/>
  <c r="U66" i="5" s="1"/>
  <c r="U60" i="5" s="1"/>
  <c r="BV60" i="5" s="1"/>
  <c r="V74" i="5"/>
  <c r="V73" i="5" s="1"/>
  <c r="S66" i="5"/>
  <c r="S60" i="5" s="1"/>
  <c r="S58" i="5" s="1"/>
  <c r="T66" i="5"/>
  <c r="T60" i="5" s="1"/>
  <c r="T58" i="5" s="1"/>
  <c r="W13" i="5"/>
  <c r="W12" i="5" s="1"/>
  <c r="R18" i="18" l="1"/>
  <c r="R17" i="18" s="1"/>
  <c r="S17" i="18"/>
  <c r="S12" i="18" s="1"/>
  <c r="S11" i="18" s="1"/>
  <c r="AJ12" i="5"/>
  <c r="T12" i="5"/>
  <c r="S12" i="5"/>
  <c r="O14" i="18"/>
  <c r="O13" i="18" s="1"/>
  <c r="P13" i="18"/>
  <c r="J20" i="18"/>
  <c r="I20" i="18" s="1"/>
  <c r="P20" i="18"/>
  <c r="O20" i="18" s="1"/>
  <c r="J14" i="18"/>
  <c r="U13" i="5"/>
  <c r="V66" i="5"/>
  <c r="V60" i="5" s="1"/>
  <c r="V59" i="5" l="1"/>
  <c r="BV59" i="5" s="1"/>
  <c r="BV67" i="5" s="1"/>
  <c r="P19" i="18"/>
  <c r="O19" i="18" s="1"/>
  <c r="U59" i="5"/>
  <c r="M91" i="5"/>
  <c r="P18" i="18" l="1"/>
  <c r="O18" i="18" s="1"/>
  <c r="O17" i="18" s="1"/>
  <c r="O12" i="18" s="1"/>
  <c r="O11" i="18" s="1"/>
  <c r="F7" i="19"/>
  <c r="E7" i="19" s="1"/>
  <c r="V58" i="5"/>
  <c r="BV58" i="5" s="1"/>
  <c r="J18" i="18"/>
  <c r="I18" i="18" s="1"/>
  <c r="U58" i="5"/>
  <c r="U12" i="5" s="1"/>
  <c r="J19" i="18"/>
  <c r="I19" i="18" s="1"/>
  <c r="J53" i="5"/>
  <c r="K53" i="5"/>
  <c r="L86" i="5"/>
  <c r="V12" i="5" l="1"/>
  <c r="P17" i="18"/>
  <c r="P12" i="18" s="1"/>
  <c r="P11" i="18" s="1"/>
  <c r="E8" i="19"/>
  <c r="I17" i="18"/>
  <c r="J17" i="18"/>
  <c r="L15" i="5"/>
  <c r="C20" i="18"/>
  <c r="B19" i="18"/>
  <c r="B18" i="18"/>
  <c r="N74" i="5"/>
  <c r="O74" i="5"/>
  <c r="C17" i="18"/>
  <c r="C16" i="18"/>
  <c r="C15" i="18"/>
  <c r="K15" i="18" s="1"/>
  <c r="D13" i="18"/>
  <c r="D12" i="18" s="1"/>
  <c r="D11" i="18" s="1"/>
  <c r="E13" i="18"/>
  <c r="E12" i="18" s="1"/>
  <c r="E11" i="18" s="1"/>
  <c r="H13" i="18"/>
  <c r="H12" i="18" s="1"/>
  <c r="H11" i="18" s="1"/>
  <c r="C14" i="18"/>
  <c r="I15" i="18" l="1"/>
  <c r="K13" i="18"/>
  <c r="K12" i="18" s="1"/>
  <c r="K11" i="18" s="1"/>
  <c r="C13" i="18"/>
  <c r="C12" i="18" s="1"/>
  <c r="C11" i="18" s="1"/>
  <c r="B14" i="18"/>
  <c r="L37" i="5"/>
  <c r="M37" i="5" s="1"/>
  <c r="M36" i="5"/>
  <c r="L36" i="5" s="1"/>
  <c r="K75" i="5"/>
  <c r="M133" i="5"/>
  <c r="M131" i="5" s="1"/>
  <c r="L133" i="5"/>
  <c r="L131" i="5" s="1"/>
  <c r="G23" i="18" s="1"/>
  <c r="F23" i="18" s="1"/>
  <c r="O131" i="5"/>
  <c r="I23" i="18" s="1"/>
  <c r="N131" i="5"/>
  <c r="K131" i="5"/>
  <c r="J131" i="5"/>
  <c r="I131" i="5"/>
  <c r="H131" i="5"/>
  <c r="O128" i="5"/>
  <c r="O127" i="5" s="1"/>
  <c r="O125" i="5" s="1"/>
  <c r="I22" i="18" s="1"/>
  <c r="N128" i="5"/>
  <c r="N127" i="5" s="1"/>
  <c r="N125" i="5" s="1"/>
  <c r="M128" i="5"/>
  <c r="M127" i="5" s="1"/>
  <c r="M125" i="5" s="1"/>
  <c r="L128" i="5"/>
  <c r="L127" i="5" s="1"/>
  <c r="L125" i="5" s="1"/>
  <c r="G22" i="18" s="1"/>
  <c r="F22" i="18" s="1"/>
  <c r="K128" i="5"/>
  <c r="K127" i="5" s="1"/>
  <c r="K125" i="5" s="1"/>
  <c r="J128" i="5"/>
  <c r="J127" i="5" s="1"/>
  <c r="J125" i="5" s="1"/>
  <c r="I125" i="5"/>
  <c r="H125" i="5"/>
  <c r="L117" i="5"/>
  <c r="L116" i="5" s="1"/>
  <c r="L115" i="5" s="1"/>
  <c r="L113" i="5" s="1"/>
  <c r="G21" i="18" s="1"/>
  <c r="F21" i="18" s="1"/>
  <c r="H117" i="5"/>
  <c r="O116" i="5"/>
  <c r="O115" i="5" s="1"/>
  <c r="O113" i="5" s="1"/>
  <c r="I21" i="18" s="1"/>
  <c r="N116" i="5"/>
  <c r="N115" i="5" s="1"/>
  <c r="N113" i="5" s="1"/>
  <c r="M116" i="5"/>
  <c r="M115" i="5" s="1"/>
  <c r="M113" i="5" s="1"/>
  <c r="K116" i="5"/>
  <c r="K115" i="5" s="1"/>
  <c r="J116" i="5"/>
  <c r="J115" i="5" s="1"/>
  <c r="I113" i="5"/>
  <c r="H113" i="5"/>
  <c r="H112" i="5"/>
  <c r="H111" i="5" s="1"/>
  <c r="O111" i="5"/>
  <c r="O110" i="5" s="1"/>
  <c r="N111" i="5"/>
  <c r="N110" i="5" s="1"/>
  <c r="K111" i="5"/>
  <c r="K110" i="5" s="1"/>
  <c r="J111" i="5"/>
  <c r="J110" i="5" s="1"/>
  <c r="I111" i="5"/>
  <c r="L109" i="5"/>
  <c r="M112" i="5" s="1"/>
  <c r="H109" i="5"/>
  <c r="O108" i="5"/>
  <c r="N108" i="5"/>
  <c r="M108" i="5"/>
  <c r="L91" i="5"/>
  <c r="H91" i="5"/>
  <c r="M90" i="5"/>
  <c r="L90" i="5" s="1"/>
  <c r="H90" i="5"/>
  <c r="L89" i="5"/>
  <c r="M88" i="5"/>
  <c r="L88" i="5"/>
  <c r="L85" i="5"/>
  <c r="G82" i="5"/>
  <c r="L80" i="5"/>
  <c r="M79" i="5"/>
  <c r="L79" i="5" s="1"/>
  <c r="M78" i="5"/>
  <c r="L78" i="5" s="1"/>
  <c r="J78" i="5"/>
  <c r="K76" i="5"/>
  <c r="M76" i="5" s="1"/>
  <c r="L76" i="5" s="1"/>
  <c r="O73" i="5"/>
  <c r="O66" i="5" s="1"/>
  <c r="G74" i="5"/>
  <c r="L56" i="5"/>
  <c r="L55" i="5" s="1"/>
  <c r="O55" i="5"/>
  <c r="N55" i="5"/>
  <c r="K52" i="5"/>
  <c r="J52" i="5"/>
  <c r="O53" i="5"/>
  <c r="N53" i="5"/>
  <c r="M53" i="5"/>
  <c r="L53" i="5"/>
  <c r="L51" i="5"/>
  <c r="M51" i="5" s="1"/>
  <c r="H51" i="5"/>
  <c r="L50" i="5"/>
  <c r="M50" i="5" s="1"/>
  <c r="O49" i="5"/>
  <c r="N49" i="5"/>
  <c r="K49" i="5"/>
  <c r="J49" i="5"/>
  <c r="H48" i="5"/>
  <c r="O46" i="5"/>
  <c r="N46" i="5"/>
  <c r="M46" i="5"/>
  <c r="L46" i="5"/>
  <c r="L43" i="5"/>
  <c r="M43" i="5" s="1"/>
  <c r="L42" i="5"/>
  <c r="M42" i="5" s="1"/>
  <c r="L41" i="5"/>
  <c r="M41" i="5" s="1"/>
  <c r="L40" i="5"/>
  <c r="M40" i="5" s="1"/>
  <c r="L33" i="5"/>
  <c r="L32" i="5"/>
  <c r="M32" i="5" s="1"/>
  <c r="L39" i="5"/>
  <c r="M39" i="5" s="1"/>
  <c r="L38" i="5"/>
  <c r="M38" i="5" s="1"/>
  <c r="L35" i="5"/>
  <c r="O31" i="5"/>
  <c r="N31" i="5"/>
  <c r="K31" i="5"/>
  <c r="J31" i="5"/>
  <c r="O15" i="5"/>
  <c r="N15" i="5"/>
  <c r="M15" i="5"/>
  <c r="K15" i="5"/>
  <c r="J15" i="5"/>
  <c r="I14" i="5"/>
  <c r="I13" i="5" s="1"/>
  <c r="H14" i="5"/>
  <c r="H13" i="5" s="1"/>
  <c r="G13" i="5"/>
  <c r="G12" i="5" s="1"/>
  <c r="L82" i="5" l="1"/>
  <c r="M82" i="5"/>
  <c r="K74" i="5"/>
  <c r="K73" i="5" s="1"/>
  <c r="K66" i="5" s="1"/>
  <c r="M35" i="5"/>
  <c r="L31" i="5"/>
  <c r="J75" i="5"/>
  <c r="O60" i="5"/>
  <c r="O58" i="5" s="1"/>
  <c r="O14" i="5"/>
  <c r="I14" i="18" s="1"/>
  <c r="O52" i="5"/>
  <c r="I12" i="5"/>
  <c r="N14" i="5"/>
  <c r="H12" i="5"/>
  <c r="N45" i="5"/>
  <c r="M52" i="5"/>
  <c r="M75" i="5"/>
  <c r="M74" i="5" s="1"/>
  <c r="L52" i="5"/>
  <c r="G16" i="18" s="1"/>
  <c r="F16" i="18" s="1"/>
  <c r="N52" i="5"/>
  <c r="O45" i="5"/>
  <c r="J76" i="5"/>
  <c r="J14" i="5"/>
  <c r="J13" i="5" s="1"/>
  <c r="M49" i="5"/>
  <c r="M45" i="5" s="1"/>
  <c r="K14" i="5"/>
  <c r="K13" i="5" s="1"/>
  <c r="N73" i="5"/>
  <c r="N66" i="5" s="1"/>
  <c r="L112" i="5"/>
  <c r="L111" i="5" s="1"/>
  <c r="L110" i="5" s="1"/>
  <c r="M111" i="5"/>
  <c r="M110" i="5" s="1"/>
  <c r="M107" i="5" s="1"/>
  <c r="L108" i="5"/>
  <c r="L49" i="5"/>
  <c r="L45" i="5" s="1"/>
  <c r="G15" i="18" s="1"/>
  <c r="F15" i="18" s="1"/>
  <c r="J74" i="5" l="1"/>
  <c r="J73" i="5" s="1"/>
  <c r="I16" i="18"/>
  <c r="I13" i="18" s="1"/>
  <c r="I12" i="18" s="1"/>
  <c r="I11" i="18" s="1"/>
  <c r="J13" i="18"/>
  <c r="J12" i="18" s="1"/>
  <c r="J11" i="18" s="1"/>
  <c r="K60" i="5"/>
  <c r="K58" i="5" s="1"/>
  <c r="K12" i="5" s="1"/>
  <c r="N60" i="5"/>
  <c r="N58" i="5" s="1"/>
  <c r="O13" i="5"/>
  <c r="O12" i="5" s="1"/>
  <c r="N13" i="5"/>
  <c r="L75" i="5"/>
  <c r="M73" i="5"/>
  <c r="M66" i="5" s="1"/>
  <c r="L107" i="5"/>
  <c r="G20" i="18" s="1"/>
  <c r="F20" i="18" s="1"/>
  <c r="J60" i="5" l="1"/>
  <c r="J58" i="5" s="1"/>
  <c r="J12" i="5" s="1"/>
  <c r="J66" i="5"/>
  <c r="L74" i="5"/>
  <c r="L73" i="5" s="1"/>
  <c r="N12" i="5"/>
  <c r="M60" i="5"/>
  <c r="L60" i="5" l="1"/>
  <c r="L59" i="5" s="1"/>
  <c r="L66" i="5"/>
  <c r="M59" i="5"/>
  <c r="G19" i="18"/>
  <c r="F19" i="18" s="1"/>
  <c r="B23" i="18"/>
  <c r="B20" i="18"/>
  <c r="D8" i="19" l="1"/>
  <c r="L58" i="5"/>
  <c r="G18" i="18"/>
  <c r="M58" i="5"/>
  <c r="C8" i="19" l="1"/>
  <c r="C7" i="19" s="1"/>
  <c r="D7" i="19"/>
  <c r="F18" i="18"/>
  <c r="F17" i="18" s="1"/>
  <c r="G17" i="18"/>
  <c r="B22" i="18" l="1"/>
  <c r="B21" i="18"/>
  <c r="B13" i="18" l="1"/>
  <c r="B17" i="18"/>
  <c r="B16" i="18"/>
  <c r="B15" i="18"/>
  <c r="AA78" i="7" l="1"/>
  <c r="Z78" i="7" s="1"/>
  <c r="AB78" i="7"/>
  <c r="AA74" i="7"/>
  <c r="Y74" i="7"/>
  <c r="S74" i="7"/>
  <c r="T74" i="7" s="1"/>
  <c r="K89" i="7"/>
  <c r="L88" i="7"/>
  <c r="K88" i="7" s="1"/>
  <c r="L87" i="7"/>
  <c r="K87" i="7" s="1"/>
  <c r="K86" i="7"/>
  <c r="K85" i="7"/>
  <c r="L84" i="7"/>
  <c r="K84" i="7" s="1"/>
  <c r="K83" i="7"/>
  <c r="L82" i="7"/>
  <c r="K82" i="7" s="1"/>
  <c r="K81" i="7"/>
  <c r="K80" i="7"/>
  <c r="L79" i="7"/>
  <c r="K79" i="7" s="1"/>
  <c r="K78" i="7"/>
  <c r="K77" i="7"/>
  <c r="K76" i="7"/>
  <c r="K75" i="7"/>
  <c r="K74" i="7"/>
  <c r="H87" i="7"/>
  <c r="G87" i="7"/>
  <c r="H13" i="14" l="1"/>
  <c r="J13" i="14"/>
  <c r="L13" i="14"/>
  <c r="N13" i="14"/>
  <c r="P13" i="14"/>
  <c r="R13" i="14"/>
  <c r="T13" i="14"/>
  <c r="V13" i="14"/>
  <c r="X13" i="14"/>
  <c r="Z13" i="14"/>
  <c r="AB13" i="14"/>
  <c r="AD13" i="14"/>
  <c r="AF13" i="14"/>
  <c r="AH13" i="14"/>
  <c r="AJ13" i="14"/>
  <c r="AL13" i="14"/>
  <c r="AN13" i="14"/>
  <c r="AP13" i="14"/>
  <c r="AR13" i="14"/>
  <c r="AT13" i="14"/>
  <c r="AV13" i="14"/>
  <c r="AX13" i="14"/>
  <c r="AZ13" i="14"/>
  <c r="BB13" i="14"/>
  <c r="BD13" i="14"/>
  <c r="BF13" i="14"/>
  <c r="BH13" i="14"/>
  <c r="BJ13" i="14"/>
  <c r="BL13" i="14"/>
  <c r="BN13" i="14"/>
  <c r="BP13" i="14"/>
  <c r="BR13" i="14"/>
  <c r="BT13" i="14"/>
  <c r="BV13" i="14"/>
  <c r="BX13" i="14"/>
  <c r="BZ13" i="14"/>
  <c r="CB13" i="14"/>
  <c r="CD13" i="14"/>
  <c r="CF13" i="14"/>
  <c r="CH13" i="14"/>
  <c r="CJ13" i="14"/>
  <c r="CL13" i="14"/>
  <c r="CN13" i="14"/>
  <c r="CP13" i="14"/>
  <c r="A4" i="17"/>
  <c r="A4" i="16"/>
  <c r="A4" i="15"/>
  <c r="A4" i="13" l="1"/>
  <c r="A4" i="12"/>
  <c r="A4" i="7"/>
  <c r="A4" i="14"/>
  <c r="B13" i="14"/>
  <c r="F13" i="14" s="1"/>
  <c r="CD14" i="12"/>
  <c r="CE14" i="12" s="1"/>
  <c r="AP14" i="12"/>
  <c r="AQ14" i="12" s="1"/>
  <c r="AR14" i="12" s="1"/>
  <c r="AS14" i="12" s="1"/>
  <c r="AT14" i="12" s="1"/>
  <c r="AU14" i="12" s="1"/>
  <c r="AV14" i="12" s="1"/>
  <c r="AW14" i="12" s="1"/>
  <c r="AX14" i="12" s="1"/>
  <c r="AY14" i="12" s="1"/>
  <c r="AZ14" i="12" s="1"/>
  <c r="AD14" i="12"/>
  <c r="AE14" i="12" s="1"/>
  <c r="AF14" i="12" s="1"/>
  <c r="AG14" i="12" s="1"/>
  <c r="AH14" i="12" s="1"/>
  <c r="AI14" i="12" s="1"/>
  <c r="AJ14" i="12" s="1"/>
  <c r="AK14" i="12" s="1"/>
  <c r="AL14" i="12" s="1"/>
  <c r="AM14" i="12" s="1"/>
  <c r="AN14" i="12" s="1"/>
  <c r="S14" i="12"/>
  <c r="T14" i="12" s="1"/>
  <c r="U14" i="12" s="1"/>
  <c r="V14" i="12" s="1"/>
  <c r="W14" i="12" s="1"/>
  <c r="X14" i="12" s="1"/>
  <c r="Y14" i="12" s="1"/>
  <c r="Z14" i="12" s="1"/>
  <c r="AA14" i="12" s="1"/>
  <c r="AB14" i="12" s="1"/>
  <c r="N14" i="12"/>
  <c r="H14" i="12"/>
  <c r="B14" i="12"/>
  <c r="D14" i="12" s="1"/>
  <c r="E14" i="12" s="1"/>
  <c r="F14" i="12" s="1"/>
  <c r="M31" i="5" l="1"/>
  <c r="M14" i="5" s="1"/>
  <c r="L14" i="5"/>
  <c r="M13" i="5" l="1"/>
  <c r="M12" i="5" s="1"/>
  <c r="G14" i="18"/>
  <c r="L13" i="5"/>
  <c r="L12" i="5" s="1"/>
  <c r="F14" i="18" l="1"/>
  <c r="F13" i="18" s="1"/>
  <c r="F12" i="18" s="1"/>
  <c r="F11" i="18" s="1"/>
  <c r="G13" i="18"/>
  <c r="G12" i="18" s="1"/>
  <c r="G11" i="18" s="1"/>
  <c r="U63" i="5"/>
  <c r="T12" i="18"/>
  <c r="T11" i="18" s="1"/>
  <c r="R12" i="18"/>
  <c r="R11" i="18" s="1"/>
</calcChain>
</file>

<file path=xl/sharedStrings.xml><?xml version="1.0" encoding="utf-8"?>
<sst xmlns="http://schemas.openxmlformats.org/spreadsheetml/2006/main" count="3207" uniqueCount="502">
  <si>
    <t>Đơn vị: Triệu đồng</t>
  </si>
  <si>
    <t>STT</t>
  </si>
  <si>
    <t>Nguồn vốn đầu tư</t>
  </si>
  <si>
    <t>Ghi chú</t>
  </si>
  <si>
    <t>Số dự án</t>
  </si>
  <si>
    <t>Trong đó:</t>
  </si>
  <si>
    <t>Trong nước</t>
  </si>
  <si>
    <t>Nước ngoài</t>
  </si>
  <si>
    <t>TỔNG SỐ</t>
  </si>
  <si>
    <t>a)</t>
  </si>
  <si>
    <t xml:space="preserve">Trong đó: </t>
  </si>
  <si>
    <t>b)</t>
  </si>
  <si>
    <t>Ngân sách trung ương</t>
  </si>
  <si>
    <t>Ghi chú:</t>
  </si>
  <si>
    <t>Giai đoạn từ năm 2021 đến năm 2025</t>
  </si>
  <si>
    <t>-</t>
  </si>
  <si>
    <t>Đầu tư từ nguồn thu sử dụng đất</t>
  </si>
  <si>
    <t>Trong đó: Phân cấp cho ngân sách cấp huyện</t>
  </si>
  <si>
    <t>Bội chi ngân sách địa phương</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</si>
  <si>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</si>
  <si>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</si>
  <si>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</si>
  <si>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</si>
  <si>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</si>
  <si>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</si>
  <si>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</si>
  <si>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</si>
  <si>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</si>
  <si>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</si>
  <si>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</si>
  <si>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</si>
  <si>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</si>
  <si>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</si>
  <si>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</si>
  <si>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</si>
  <si>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</si>
  <si>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</si>
  <si>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</si>
  <si>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</si>
  <si>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Trong đó: vốn NSTW</t>
  </si>
  <si>
    <t>Lũy kế vốn bố trí từ khởi công đến hết năm 2020</t>
  </si>
  <si>
    <t>Nhu cầu đầu tư 5 năm giai đoạn từ năm 2021 đến năm 2025</t>
  </si>
  <si>
    <t>Dự kiến kế hoạch 5 năm giai đoạn từ năm 2021 đến năm 2025</t>
  </si>
  <si>
    <t>Trong đó: Vốn NSTW</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</si>
  <si>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</si>
  <si>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</si>
  <si>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</si>
  <si>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</si>
  <si>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</si>
  <si>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</si>
  <si>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</si>
  <si>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</si>
  <si>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</si>
  <si>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</si>
  <si>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</si>
  <si>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</si>
  <si>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</si>
  <si>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</si>
  <si>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</si>
  <si>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</si>
  <si>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</si>
  <si>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</si>
  <si>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</si>
  <si>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</si>
  <si>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</si>
  <si>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</si>
  <si>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III</t>
  </si>
  <si>
    <t>Trong đó: vốn NSĐP</t>
  </si>
  <si>
    <t>Trong đó: Vốn NSĐP</t>
  </si>
  <si>
    <t>Phân loại tương tự như Mục A</t>
  </si>
  <si>
    <t>B</t>
  </si>
  <si>
    <t>(dành cho UBND các huyện, thành phố)</t>
  </si>
  <si>
    <t>(dành cho các Sở, ban, ngành, UBND các huyện, thành phố)</t>
  </si>
  <si>
    <t>(dành cho các Sở, ban, ngành)</t>
  </si>
  <si>
    <t>VỐN PHÂN CẤP CHO NGÂN SÁCH CẤP HUYỆN</t>
  </si>
  <si>
    <t>VỐN ĐẦU TƯ TỪ NGÂN SÁCH CẤP TỈNH</t>
  </si>
  <si>
    <t>Giải ngân kế hoạch trung hạn</t>
  </si>
  <si>
    <t>Vốn đầu tư phát triển nguồn NSNN</t>
  </si>
  <si>
    <t>Cân đối ngân sách địa phương</t>
  </si>
  <si>
    <t>a</t>
  </si>
  <si>
    <t>Vốn đầu tư trong cân đối theo tiêu chí, định mức</t>
  </si>
  <si>
    <t>b</t>
  </si>
  <si>
    <t>c</t>
  </si>
  <si>
    <t>Đầu tư từ nguồn thu xổ số kiến thiết</t>
  </si>
  <si>
    <t>d</t>
  </si>
  <si>
    <t>Các chương trình mục tiêu Quốc gia</t>
  </si>
  <si>
    <t>Các chương trình mục tiêu</t>
  </si>
  <si>
    <t>Kế hoạch trung hạn 5 năm giai đoạn từ năm 2016 đến năm 2020</t>
  </si>
  <si>
    <t>Kế hoạch năm 2016</t>
  </si>
  <si>
    <t>Kế hoạch năm 2017</t>
  </si>
  <si>
    <t>Kế hoạch năm 2018</t>
  </si>
  <si>
    <t>Kế hoạch năm 2019</t>
  </si>
  <si>
    <t>Dự kiến Kế hoạch năm 2020</t>
  </si>
  <si>
    <t>Ước giải ngân kế hoạch năm 2019</t>
  </si>
  <si>
    <t>Ước giải ngân kế hoạch năm 2020</t>
  </si>
  <si>
    <t>Chương trình MTQG giảm nghèo bền vững</t>
  </si>
  <si>
    <t>Chương trình MTQG xây dựng nông thôn mới</t>
  </si>
  <si>
    <t>Phân bổ vốn theo dự án</t>
  </si>
  <si>
    <t>Vốn điều lệ quỹ hỗ trợ phát triển sử dụng đất</t>
  </si>
  <si>
    <t>Vốn chi phí quản lý đất đai</t>
  </si>
  <si>
    <t>Các nguồn thu để lại đầu tư</t>
  </si>
  <si>
    <t>Nguồn….</t>
  </si>
  <si>
    <t>….</t>
  </si>
  <si>
    <t>Biểu mẫu số</t>
  </si>
  <si>
    <t>Địa điểm XD</t>
  </si>
  <si>
    <t>Năng lực thiết kế</t>
  </si>
  <si>
    <t>Thời gian KC-HT</t>
  </si>
  <si>
    <t>Trong đó: Vốn câp đối NSĐP</t>
  </si>
  <si>
    <t>- Dự án dự kiến hoàn thành và bàn giao đưa vào sử dụng trong giai đoạn 2016-2020</t>
  </si>
  <si>
    <t>- Dự án dự kiến hoàn thành sau năm 2020</t>
  </si>
  <si>
    <t>Dự án khởi công mới trong giai đoạn 2016-2020</t>
  </si>
  <si>
    <t>Nguồn Thu tiền sử dụng đất</t>
  </si>
  <si>
    <t>Phân loại như trên</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</si>
  <si>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</si>
  <si>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</si>
  <si>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</si>
  <si>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</si>
  <si>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</si>
  <si>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</si>
  <si>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trước năm 2016</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</si>
  <si>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</si>
  <si>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</si>
  <si>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</si>
  <si>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</si>
  <si>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</si>
  <si>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Cân đối NSĐP theo tiêu chí, định mức</t>
  </si>
  <si>
    <t>Nguồn …</t>
  </si>
  <si>
    <t>Biểu mẫu số 02</t>
  </si>
  <si>
    <t>Biểu mẫu số 03</t>
  </si>
  <si>
    <t>(Biểu mẫu kèm theo Công văn số              /SKHĐT-TH ngày           tháng       năm 2019 của Sở Kế hoạch và Đầu tư)</t>
  </si>
  <si>
    <t>Biểu mẫu số 04</t>
  </si>
  <si>
    <t>Ngành, lĩnh vực, Chương trình</t>
  </si>
  <si>
    <t>Biểu mẫu số 05</t>
  </si>
  <si>
    <t>TT</t>
  </si>
  <si>
    <t>Nhà tài trợ</t>
  </si>
  <si>
    <t>Ngày ký kết hiệp định</t>
  </si>
  <si>
    <t>Ngày kết thúc Hiệp định</t>
  </si>
  <si>
    <t>Quyết định đầu tư ban đầu</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</si>
  <si>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</si>
  <si>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</si>
  <si>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</si>
  <si>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0"/>
        <rFont val="Arial Narrow"/>
        <family val="2"/>
      </rPr>
      <t>(3)</t>
    </r>
  </si>
  <si>
    <t>Ước giải ngân kế hoạch năm N từ 1/1 năm N đến 31/1 năm N+1</t>
  </si>
  <si>
    <t>Lũy kế vốn đã giải ngân đến hết KH năm N</t>
  </si>
  <si>
    <t>Quyết định đầu tư điều chỉnh</t>
  </si>
  <si>
    <t>Kế hoạch đầu tư trung hạn giai đoạn 2016 - 2020</t>
  </si>
  <si>
    <t>Kế hoạch đầu tư trung hạn giai đoạn 2016 - 2020 đã giao đến hết năm 2019</t>
  </si>
  <si>
    <t>Lũy kế giải ngân kế hoạch đầu tư công trung hạn giai đoạn 2016 - 2020 đến hết năm 2019</t>
  </si>
  <si>
    <t xml:space="preserve">Số quyết định </t>
  </si>
  <si>
    <t>Vốn đối ứng</t>
  </si>
  <si>
    <t>Vốn nước ngoài (theo Hiệp định)</t>
  </si>
  <si>
    <t xml:space="preserve">Vốn đối ứng </t>
  </si>
  <si>
    <t>Vốn nước ngoài (tính theo tiền Việt)</t>
  </si>
  <si>
    <r>
      <t xml:space="preserve">Vốn nước ngoài (tính theo tiền Việt) </t>
    </r>
    <r>
      <rPr>
        <vertAlign val="superscript"/>
        <sz val="10"/>
        <rFont val="Arial Narrow"/>
        <family val="2"/>
      </rPr>
      <t>(2)</t>
    </r>
  </si>
  <si>
    <r>
      <t>Vốn đối ứng</t>
    </r>
    <r>
      <rPr>
        <vertAlign val="superscript"/>
        <sz val="10"/>
        <rFont val="Arial Narrow"/>
        <family val="2"/>
      </rPr>
      <t>(2)</t>
    </r>
  </si>
  <si>
    <r>
      <t>Vốn nước ngoài (theo Hiệp định)</t>
    </r>
    <r>
      <rPr>
        <vertAlign val="superscript"/>
        <sz val="10"/>
        <rFont val="Arial Narrow"/>
        <family val="2"/>
      </rPr>
      <t>(3)</t>
    </r>
  </si>
  <si>
    <t>Trong đó: vốn …</t>
  </si>
  <si>
    <t>Tính bằng nguyên tệ</t>
  </si>
  <si>
    <t>Quy đổi ra tiền Việt</t>
  </si>
  <si>
    <t>NSTW</t>
  </si>
  <si>
    <t>TPCP</t>
  </si>
  <si>
    <t>Đưa vào cân đối NSTW</t>
  </si>
  <si>
    <t>Vay lại</t>
  </si>
  <si>
    <t>Trong đó: thu hồi các khoản vốn ứng trước</t>
  </si>
  <si>
    <t xml:space="preserve"> NSTW</t>
  </si>
  <si>
    <t>VỐN NƯỚC NGOÀI KHÔNG GIẢI NGÂN THEO CƠ CHẾ TÀI CHÍNH TRONG NƯỚC</t>
  </si>
  <si>
    <t>Ngành, Lĩnh vực/Chương trình.......</t>
  </si>
  <si>
    <t>Danh mục dự án hoàn thành, bàn giao, đưa vào sử dụng đến ngày 31/12/2011</t>
  </si>
  <si>
    <t>Các dự án hoàn thành, bàn giao, đưa vào sử dụng đến ngày 31/12/2018</t>
  </si>
  <si>
    <t>Dự án nhóm A</t>
  </si>
  <si>
    <t>Dự án nhóm B</t>
  </si>
  <si>
    <t>Dự án nhóm C</t>
  </si>
  <si>
    <t>Các dự án dự kiến hoàn thành năm 2019</t>
  </si>
  <si>
    <t>3</t>
  </si>
  <si>
    <t>Danh mục dự án chuyển tiếp hoàn thành sau năm 2019</t>
  </si>
  <si>
    <t>4</t>
  </si>
  <si>
    <t>Danh mục dự án khởi công mới năm 2019</t>
  </si>
  <si>
    <t>VỐN NƯỚC NGOÀI GIẢI NGÂN THEO CƠ CHẾ TÀI CHÍNH TRONG NƯỚC</t>
  </si>
  <si>
    <t>Phân loại như phần A</t>
  </si>
  <si>
    <t>TÌNH HÌNH THỰC HIỆN KẾ HOẠCH ĐẦU TƯ CÔNG TRUNG HẠN GIAI ĐOẠN 2016 - 2020 NGUỒN VỐN NƯỚC NGOÀI</t>
  </si>
  <si>
    <t>TÌNH HÌNH THỰC HIỆN KẾ HOẠCH ĐẦU TƯ CÔNG TRUNG HẠN GIAI ĐOẠN 2016 - 2020 NGUỒN THU ĐỂ LẠI ĐẦU TƯ</t>
  </si>
  <si>
    <t>Biểu mẫu số 10</t>
  </si>
  <si>
    <t>NGUỒN ……</t>
  </si>
  <si>
    <t>NGUỒN ….</t>
  </si>
  <si>
    <t>Quyết định đầu</t>
  </si>
  <si>
    <t>Lũy kế vốn đã bố trí đến hết kế hoạch năm 2015</t>
  </si>
  <si>
    <t>Kế hoạch năm trung hạn 5 năm giai đoạn 2016 - 2020</t>
  </si>
  <si>
    <t>Vốn NSTW</t>
  </si>
  <si>
    <t>Vốn NSĐP</t>
  </si>
  <si>
    <t>Huy động dân góp</t>
  </si>
  <si>
    <t xml:space="preserve">Trong đó: NSTW </t>
  </si>
  <si>
    <t>NGÀNH, LĨNH VỰC/ CHƯƠNG TRÌNH …</t>
  </si>
  <si>
    <t>(3)</t>
  </si>
  <si>
    <t>Các dự án chuyển tiếp hoàn thành sau năm 2019</t>
  </si>
  <si>
    <t>(4)</t>
  </si>
  <si>
    <t>Các dự án khởi công mới năm 2019</t>
  </si>
  <si>
    <t>PHÂN LOẠI NHƯ TRÊN</t>
  </si>
  <si>
    <t>TÌNH HÌNH THỰC HIỆN KẾ HOẠCH ĐẦU TƯ CÔNG TRUNG HẠN GIAI ĐOẠN 2016 - 2020 NGUỒN VỐN CHƯƠNG TRÌNH MỤC TIÊU QUỐC GIA</t>
  </si>
  <si>
    <t>Biểu mẫu số 06</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</si>
  <si>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</si>
  <si>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</si>
  <si>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</si>
  <si>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</si>
  <si>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</si>
  <si>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</si>
  <si>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</si>
  <si>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</si>
  <si>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</si>
  <si>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</si>
  <si>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</si>
  <si>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</si>
  <si>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</si>
  <si>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</si>
  <si>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</si>
  <si>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</si>
  <si>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Nguồn…</t>
  </si>
  <si>
    <t>I.1</t>
  </si>
  <si>
    <t>I.2</t>
  </si>
  <si>
    <t>Phân loại như trên mục I.1</t>
  </si>
  <si>
    <t>Phân loại như trên mục I</t>
  </si>
  <si>
    <t>Vốn đầu tư phát triển</t>
  </si>
  <si>
    <t>Vốn Sự nghiệp</t>
  </si>
  <si>
    <t>Kế hoạch</t>
  </si>
  <si>
    <t>NSĐP</t>
  </si>
  <si>
    <t>Vốn sự nghiệp</t>
  </si>
  <si>
    <t>Giải ngân kế hoạch năm 2017</t>
  </si>
  <si>
    <t>Giải ngân kế hoạch năm 2018</t>
  </si>
  <si>
    <t>Giải ngân kế hoạch năm 2019</t>
  </si>
  <si>
    <t>Vốn Đầu tư phát triển</t>
  </si>
  <si>
    <t>Thu hồi các khoản vốn ứng trước</t>
  </si>
  <si>
    <t>TỔNG HỢP TÌNH HÌNH THỰC HIỆN KẾ HOẠCH ĐẦU TƯ CÔNG TRUNG HẠN GIAI ĐOẠN 2016 - 2020</t>
  </si>
  <si>
    <t>Biểu mẫu số 02B</t>
  </si>
  <si>
    <t>TÌNH HÌNH THỰC HIỆN KẾ HOẠCH ĐẦU TƯ CÔNG TRUNG HẠN GIAI ĐOẠN 2016 - 2020 NGUỒN NGÂN SÁCH TRUNG ƯƠNG (VỐN CHƯƠNG TRÌNH MỤC TIÊU)</t>
  </si>
  <si>
    <r>
      <t>Thanh toán nợ XDCB</t>
    </r>
    <r>
      <rPr>
        <b/>
        <vertAlign val="superscript"/>
        <sz val="10"/>
        <color theme="1"/>
        <rFont val="Arial Narrow"/>
        <family val="2"/>
      </rPr>
      <t>(1)</t>
    </r>
  </si>
  <si>
    <t>CHI TIẾT DỰ KIẾN KẾ HOẠCH ĐẦU TƯ CÔNG TRUNG HẠN GIAI ĐOẠN 2021 - 2025 
NGUỒN THU ĐỂ LẠI ĐẦU TƯ (BAO GỒM NGUỒN THUÊ ĐẤT VÀ TIỀN BÁN TÀI SẢN TRÊN ĐẤT)</t>
  </si>
  <si>
    <t>Xã Ia Đal</t>
  </si>
  <si>
    <t>Dự án chợ trung tâm huyện</t>
  </si>
  <si>
    <t>Đầu tư kết cấu hạ tầng quy hoạch phía Bắc trung tâm hành chính huyện</t>
  </si>
  <si>
    <t>Mở rộng Quốc lộ 14C (Đoạn từ ĐĐT25 đến cầu Suối Đá)</t>
  </si>
  <si>
    <t>Huyện Ia H'Drai</t>
  </si>
  <si>
    <t>Xã Ia Tơi</t>
  </si>
  <si>
    <t>Đường giao thông ĐĐT12</t>
  </si>
  <si>
    <t>Trường Tiểu học Lê Quý Đôn; Hạng mục Nhà hiệu bộ và hạng mục phụ trợ</t>
  </si>
  <si>
    <t>Đường giao thông ĐĐT 19</t>
  </si>
  <si>
    <t>Đường giao thông ĐĐT 38</t>
  </si>
  <si>
    <t>Quảng trường và đường nội bộ trung tâm huyện</t>
  </si>
  <si>
    <t>Phân cấp cân đối theo tiêu chí quy định tại NQ 24/2015/NQ-HĐND</t>
  </si>
  <si>
    <t>2018-</t>
  </si>
  <si>
    <t>2019-</t>
  </si>
  <si>
    <t xml:space="preserve">860/QĐ-UBND huyện ngày 17/10/2017 </t>
  </si>
  <si>
    <t>2017-</t>
  </si>
  <si>
    <t>1001b/QĐ-UBND huyện ngày 31/10/2016</t>
  </si>
  <si>
    <t>1001b/QĐ-UBND huyện ngày 31/10/2017</t>
  </si>
  <si>
    <t>683/QĐ-UBND huyện ngày 18/10/2018</t>
  </si>
  <si>
    <t>876/QĐ-UBND huyện ngày 30/10/2017</t>
  </si>
  <si>
    <t>Đường giao thông đô thị TTHC huyện (Khu công cộng - Dịch vụ). Hạng mục: các tuyến ĐĐT 04, ĐĐT 05, ĐĐT07</t>
  </si>
  <si>
    <t>Điểm trường tiểu học Tô Vĩnh Diện thôn 3, xã Ia Đal</t>
  </si>
  <si>
    <t>Điểm trường tiểu học Tô Vĩnh Diện thôn 2, xã Ia Đal</t>
  </si>
  <si>
    <t>Hệ thống thoát nước, vỉa hè đường giao thông ĐĐT 04, ĐĐT 05, ĐĐT 07 nhằm giữ gìn vệ sinh, bảo vệ và tái tạo cảnh quan môi trường</t>
  </si>
  <si>
    <t>Đường giao thông đô thị trung tâm huyện (ĐĐT13)</t>
  </si>
  <si>
    <t xml:space="preserve">Trường tiểu học Tô Vĩnh Diện. Hạng mục: Nhà hiệu bộ và các công trình phụ trợ </t>
  </si>
  <si>
    <t>Trường Tiểu học Lê Quý Đôn; Hạng mục: 06 phòng học và các công trình phụ trợ</t>
  </si>
  <si>
    <t>Dự án kiên cố hóa trường lớp học mầm non, tiểu học trên địa bàn huyện Ia H'Drai, tỉnh Kon Tum</t>
  </si>
  <si>
    <t>Kè chống sạt lở (Khu trung tâm hành chính huyện) phía sau Huyện ủy</t>
  </si>
  <si>
    <t xml:space="preserve">Đầu tư lưới điện hạ thế khu trung tâm hành chính huyện </t>
  </si>
  <si>
    <t>Mái che nhà công vụ khối Huyện ủy, khối Ủy ban nhân dân huyện và các hạng mục khác</t>
  </si>
  <si>
    <t>2016 - 2017</t>
  </si>
  <si>
    <t>2016-</t>
  </si>
  <si>
    <t>2020-</t>
  </si>
  <si>
    <t>73/QĐ-UBND ngày 22/02/2016</t>
  </si>
  <si>
    <t>182/QĐ-UBND ngày 30/03/2016</t>
  </si>
  <si>
    <t>181/QĐ-UBND ngày 30/03/2016</t>
  </si>
  <si>
    <t>176a/QĐ-UBND ngày 30/03/2016</t>
  </si>
  <si>
    <t>988/QĐ-UBND ngày 28/10/2016</t>
  </si>
  <si>
    <t>1001b/QĐ-UBND ngày 31/10/2016</t>
  </si>
  <si>
    <t>Dự kiến TMĐT</t>
  </si>
  <si>
    <t>682/QĐ-UBND ngày 18/07/2017</t>
  </si>
  <si>
    <t>711/QĐ-UBND ngày 30/10/2018</t>
  </si>
  <si>
    <t>TMĐT dự kiến</t>
  </si>
  <si>
    <t>865/QĐ-UBND huyện ngày 21/12/2018</t>
  </si>
  <si>
    <t xml:space="preserve">xã Ia Tơi </t>
  </si>
  <si>
    <t>huyện Ia H'Drai</t>
  </si>
  <si>
    <r>
      <t>Thanh toán nợ XDCB</t>
    </r>
    <r>
      <rPr>
        <b/>
        <vertAlign val="superscript"/>
        <sz val="10"/>
        <rFont val="Times New Roman"/>
        <family val="1"/>
      </rPr>
      <t>(1)</t>
    </r>
  </si>
  <si>
    <r>
      <t xml:space="preserve">Dự án khởi công mới trong giai đoạn từ năm 2021 đến năm 2025 </t>
    </r>
    <r>
      <rPr>
        <b/>
        <vertAlign val="superscript"/>
        <sz val="10"/>
        <rFont val="Times New Roman"/>
        <family val="1"/>
      </rPr>
      <t>(1)</t>
    </r>
  </si>
  <si>
    <t>Biểu mẫu số 01</t>
  </si>
  <si>
    <t>2021-2025</t>
  </si>
  <si>
    <t>Sữa chữa trụ sở Mặt trận tổ quốc Việt Nam huyện Ia H'Drai</t>
  </si>
  <si>
    <t>Dự án đầu tư kết cấu hạ tầng điểm dân cư số 20, xã Ia Đal</t>
  </si>
  <si>
    <t>Sửa chữa trung tâm bồi dưỡng chính trị huyện Ia H’Drai</t>
  </si>
  <si>
    <t>Nâng cấp, sửa chữa Trung tâm Văn hóa –Thể thao –Du lịch và Truyền thông</t>
  </si>
  <si>
    <t>Phân cấp đầu tư từ nguồn thu tiền sử dụng đất trong cân đối</t>
  </si>
  <si>
    <t>Nguồn vốn cân đối NSĐP theo tiêu chí quy định tại Quyết định số 26/2020/QĐ-TTg</t>
  </si>
  <si>
    <t>Công trình Đường ĐĐT05</t>
  </si>
  <si>
    <t>Trường mầm non Tuổi Ngọc (phòng học, phòng chức năng, bếp ăn, nhà công vụ)</t>
  </si>
  <si>
    <t>Trường mầm non Măng Non (bếp ăn, nhà công vụ)</t>
  </si>
  <si>
    <t>Nguồn vốn</t>
  </si>
  <si>
    <t>Dự phòng</t>
  </si>
  <si>
    <t>TỔNG CỘNG</t>
  </si>
  <si>
    <t>Vốn đầu tư ngân sách địa phương</t>
  </si>
  <si>
    <t>Công trình Đường ĐĐT33 (N64-N65)</t>
  </si>
  <si>
    <t>Công trình Đường ĐĐT36 (N9-N66)</t>
  </si>
  <si>
    <t>Công trình Đường ĐĐT37 (N7-N75)</t>
  </si>
  <si>
    <t>Công trình Đường ĐĐT27 (N40-N53).</t>
  </si>
  <si>
    <t>Công trình Đường ĐĐT32 (N55-N58)</t>
  </si>
  <si>
    <t>Công trình Đường ĐĐT31 (N57-N54)</t>
  </si>
  <si>
    <t>Công trình Đường ĐĐT30 (N52-N54)</t>
  </si>
  <si>
    <t>Công trình Đường ĐĐT21 (N40-N30)</t>
  </si>
  <si>
    <t>Công trình Đường ĐĐT20 (N39-N30)</t>
  </si>
  <si>
    <t>Công trình Đường ĐĐT22 (N32-N33)</t>
  </si>
  <si>
    <t>Công trình Đường ĐĐT24 (N37-N36)</t>
  </si>
  <si>
    <t>Phân cấp hỗ trợ xây dựng nông thôn mới (Ưu tiên đầu tư các công trình GD-ĐT)</t>
  </si>
  <si>
    <t>Phân cấp hỗ trợ đầu tư các công trình cấp bách</t>
  </si>
  <si>
    <t>+</t>
  </si>
  <si>
    <t>Cầu Drai (thuộc Đường giao thông nối trung tâm hành chính huyện với đường tuần tra biên giới khu vực Hồ Le)</t>
  </si>
  <si>
    <t>Công trình Thủy lợi Hồ chứa nước xã IV (Thôn 1, thôn 2, xã Ia Đal, huyện Ia H'Drai)</t>
  </si>
  <si>
    <t>Các công trình khời công mới giai đoạn 2021-2025</t>
  </si>
  <si>
    <t>Hỗ trợ đền bù giải phóng mặt bằng các công trình</t>
  </si>
  <si>
    <t>Phân cấp cân đối theo tiêu chí theo quy định tại Nghị quyết 63/2020/NQ-HĐND ngày 08/12/2020</t>
  </si>
  <si>
    <t>Công trình Đường ĐĐT23 (N34-N35)</t>
  </si>
  <si>
    <t>Đơn vị Thực hiện</t>
  </si>
  <si>
    <t>BQL ĐT&amp;XD</t>
  </si>
  <si>
    <t xml:space="preserve">Bãi rác tập trung (Hạng mục: Đường và các công trình phụ trợ) </t>
  </si>
  <si>
    <t>D</t>
  </si>
  <si>
    <t xml:space="preserve">THỰC HIỆN DỰ ÁN </t>
  </si>
  <si>
    <t>Phòng Kinh tế &amp; Hạ tầng</t>
  </si>
  <si>
    <t>E</t>
  </si>
  <si>
    <t>Nguồn tiết kiệm, cắt giảm theo Nghị quyết 84/NQ-CP của Chính phủ</t>
  </si>
  <si>
    <t>UBND xã Ia Dom</t>
  </si>
  <si>
    <t>Xã Ia Dom</t>
  </si>
  <si>
    <t>Đường và hạng mục khác khu vực làng cá, thôn 7 xã Ia Tơi</t>
  </si>
  <si>
    <t xml:space="preserve">UBND xã Ia Tơi </t>
  </si>
  <si>
    <t>IV</t>
  </si>
  <si>
    <t>V</t>
  </si>
  <si>
    <t>Chỉnh trang, di dời, đầu tư hệ thống điện chiếu sáng</t>
  </si>
  <si>
    <t xml:space="preserve">Nhà văn hóa thôn Ia Muung </t>
  </si>
  <si>
    <t>Phòng NN&amp;PTNT</t>
  </si>
  <si>
    <t>Trường mầm non Hoa Mai (Phòng học, bếp ăn và hạng mục phụ trợ khác)</t>
  </si>
  <si>
    <t>Hồ chứa nước và các hạng mục phụ trợ khu dân cư phía Đông trung tâm xã Ia Tơi</t>
  </si>
  <si>
    <t>Trường Tiểu học - THCS Nguyễn Du, xã Ia Dom huyện Ia H’Drai (Phòng học, phòng bộ môn, thư viện, thiết bị)</t>
  </si>
  <si>
    <t>Đường giao thông từ cầu Drai đến đường Tuần tra biên giới tại khu vực Hồ Le (Đoạn Km7+316,41 - Km12+482,07)</t>
  </si>
  <si>
    <t>Đường giao thông từ Trung tâm xã Ia Đal đến tiếp giáp Dự án đường từ cầu Drai đường Tuần tra biên giới tại khu vực Hồ Le</t>
  </si>
  <si>
    <t>Đường từ thôn 1 đi thôn 9 xã Ia Tơi</t>
  </si>
  <si>
    <t>C</t>
  </si>
  <si>
    <t>Phân cấp đầu tư từ nguồn thu XSKT (lồng ghép thực hiện CT MTQG xây dựng nông thôn mới)</t>
  </si>
  <si>
    <t>Quyết định số 129/QĐ-UBND ngày 12/5/2021</t>
  </si>
  <si>
    <t>Quyết định số 390/QĐ-UBND tỉnh  ngày 14/5/2021</t>
  </si>
  <si>
    <t>Quyết định số 411/QĐ-UBND tỉnh ngày 14/5/2021</t>
  </si>
  <si>
    <t>Quyết định số 403/QĐ-UBND tỉnh ngày 14/5/2021</t>
  </si>
  <si>
    <t>Quyết định số 497/QĐ-UBND ngày 30/10/2019</t>
  </si>
  <si>
    <t>Quyết định số 292/QĐ-UBND ngày 31/7/2019</t>
  </si>
  <si>
    <t>Quyết định số 438/QĐ-UBND ngày 15/10/2019</t>
  </si>
  <si>
    <t>Quyết định số 185/QĐ-UBND ngày 22/4/2020</t>
  </si>
  <si>
    <t>Quyết định số 3538/UBND tỉnh ngày 29/12/2017</t>
  </si>
  <si>
    <t>Quyết định số 02/QĐ-UBND huyện ngày 08/01/2019</t>
  </si>
  <si>
    <t>Quyết định số  123/QĐ-UBND ngày 08/5/2021</t>
  </si>
  <si>
    <t>Quyết định số 133/QĐ-UBND ngày 12/5/2021</t>
  </si>
  <si>
    <t>Quyết định số 134/QĐ-UBND ngày 13/5/2021</t>
  </si>
  <si>
    <t>Quyết định số 171/QĐ-UBND ngày 11/6/2021</t>
  </si>
  <si>
    <t>Quyết định số 172/QĐ-UBND ngày 12/6/2021</t>
  </si>
  <si>
    <t>Quyết định số 158/QĐ-UBND ngày 08/6/2021</t>
  </si>
  <si>
    <t>Quyết định số 119/QĐ-UBND ngày 06/5/2021</t>
  </si>
  <si>
    <t>Quyết định số 125/QĐ-UBND ngày 11/5/2021</t>
  </si>
  <si>
    <t xml:space="preserve">Dự án trồng cây phân tán trên địa bàn huyện Ia
H’Drai </t>
  </si>
  <si>
    <t>Nguồn Kết dư ngân sách huyện</t>
  </si>
  <si>
    <t>F</t>
  </si>
  <si>
    <t>TỔNG SỐ (A+B+C+D+E+F)</t>
  </si>
  <si>
    <t>Dự án: Lập quy hoạch chi tiết (tỷ lệ 1/500) xây dựng vị trí mở rộng điểm dân cư số 45 xã Ia Tơi, huyện Ia H’Drai, tỉnh Kon Tum</t>
  </si>
  <si>
    <t>VI</t>
  </si>
  <si>
    <t>UBND xã Ia Tơi</t>
  </si>
  <si>
    <t xml:space="preserve">Xã Ia Tơi </t>
  </si>
  <si>
    <t>Quyết định số 880/QĐ-UBND tỉnh ngày 23/8/2019</t>
  </si>
  <si>
    <t>Quyết định số 498/QĐ-UBND tỉnh ngày 31/10/2019</t>
  </si>
  <si>
    <t>Quyết định số 165 /QĐ-UBND ngày 11/6/2021</t>
  </si>
  <si>
    <t xml:space="preserve">Dự án hỗ trợ đầu tư trồng rừng sản xuất tập trung trên đất trống, đồi núi trọc, đất bạc màu trên địa bàn huyện Ia H’Drai năm 2021 </t>
  </si>
  <si>
    <t>Quyết định số 202/QĐ-UBND huyện ngày 22/7/2021</t>
  </si>
  <si>
    <t>Quyết định số 231/QĐ-UBND ngày 13/8/2021</t>
  </si>
  <si>
    <t xml:space="preserve">Quyết định số 211/QĐ-UBND ngày 30/7/2021 </t>
  </si>
  <si>
    <t>Quyết định số 236/QĐ-UBND ngày 20/8/2021</t>
  </si>
  <si>
    <t>Quyết định số 198/QĐ-UBND ngày 21/7/2021</t>
  </si>
  <si>
    <t>Quyết định số 232/QĐ-UBND ngày 13/8/2021</t>
  </si>
  <si>
    <t>Quyết định số 197/QĐ-UBND ngày 21/7/2021</t>
  </si>
  <si>
    <t>Quyết định số 199/QĐ-UBND ngày 21/7/2021</t>
  </si>
  <si>
    <t>Quyết định số 235/QĐ-UBND ngày 20/8/2021</t>
  </si>
  <si>
    <t>Quyết định số  217/QĐ-UBND ngày03/8/2021</t>
  </si>
  <si>
    <t>Quyết định số  225a/QĐ-UBND ngày 10/8/2021</t>
  </si>
  <si>
    <t>Quyết định số  237/QĐ-UBND ngày 20/8/2021</t>
  </si>
  <si>
    <t>Quyết định số 218/QĐ-UBND ngày 03/8/2021</t>
  </si>
  <si>
    <r>
      <t xml:space="preserve">Dự án khai thác quỹ đất để phát triển kết cấu hạ tầng, bố trí dân cư dọc hai bên Quốc lộ 14C </t>
    </r>
    <r>
      <rPr>
        <i/>
        <sz val="10"/>
        <rFont val="Times New Roman"/>
        <family val="1"/>
      </rPr>
      <t>(Đoạn điểm dân cư số 41 – Trung tâm hành chính xã Ia Tơi)</t>
    </r>
  </si>
  <si>
    <t>Quyết định số 229/QĐ-UBND ngày 13/8/2021</t>
  </si>
  <si>
    <t>Quyết định số 216/QĐ-UBND ngày 03/8/2021</t>
  </si>
  <si>
    <t>Tỉnh giao</t>
  </si>
  <si>
    <t>Phân bổ</t>
  </si>
  <si>
    <t xml:space="preserve">Phân bổ </t>
  </si>
  <si>
    <t>Tổng số vốn</t>
  </si>
  <si>
    <t>B.1</t>
  </si>
  <si>
    <t>B.2</t>
  </si>
  <si>
    <t>Phân cấp ngân sách các xã được hưởng</t>
  </si>
  <si>
    <t>Phân cấp ngân sách cấp huyện được hưởng</t>
  </si>
  <si>
    <t xml:space="preserve">Tổng số </t>
  </si>
  <si>
    <t xml:space="preserve">Đơn vị </t>
  </si>
  <si>
    <r>
      <t xml:space="preserve">Lũy kế vốn bố trí từ khởi công đến hết năm 2020 </t>
    </r>
    <r>
      <rPr>
        <b/>
        <i/>
        <sz val="10"/>
        <rFont val="Times New Roman"/>
        <family val="1"/>
      </rPr>
      <t>(Theo nguồn vốn)</t>
    </r>
  </si>
  <si>
    <t>Kế hoạch đầu tư công giai đoạn, năm 2021 đến năm 2025</t>
  </si>
  <si>
    <t>Quyết định số 299a/QĐ-UBND ngày 26/9/2021</t>
  </si>
  <si>
    <t>CHI TIẾT KẾ HOẠCH ĐẦU TƯ CÔNG TRUNG HẠN GIAI ĐOẠN 2021 - 2025 
NGUỒN VỐN CÂN ĐỐI NGÂN SÁCH ĐỊA PHƯƠNG</t>
  </si>
  <si>
    <t>TỔNG HỢP KẾ HOẠCH ĐẦU TƯ CÔNG TRUNG HẠN GIAI ĐOẠN 2021-2025 NGUỒN NGÂN SÁCH ĐỊA PHƯƠNG HUYỆN IA H'DRAI</t>
  </si>
  <si>
    <r>
      <t xml:space="preserve">Kế hoạch đầu tư công trung hạn giai đoạn 2021-2025 
</t>
    </r>
    <r>
      <rPr>
        <b/>
        <i/>
        <sz val="14"/>
        <rFont val="Times New Roman"/>
        <family val="1"/>
      </rPr>
      <t>(Theo Nghị quyết số 37/NQ-HĐND ngày 05/11/2021 của HĐND huyện)</t>
    </r>
  </si>
  <si>
    <t>(Theo Nghị quyết số 37/NQ-HĐND ngày 05/11/2021 của HĐND huyện)</t>
  </si>
  <si>
    <t>Kế hoạch đầu tư công trung hạn giai đoạn 2021-2025 (Huyện giao)</t>
  </si>
  <si>
    <t>Quyết định số 371/QĐ-UBND huyện ngày 18/11/2021</t>
  </si>
  <si>
    <t>Quyết định số  375/QĐ-UBND ngày 22/11/2021</t>
  </si>
  <si>
    <t>Chi nhiệm vụ đầu tư</t>
  </si>
  <si>
    <t>II.1</t>
  </si>
  <si>
    <t>II.2</t>
  </si>
  <si>
    <t>Quyết định số  304/QĐ-UBND ngày 06/10/2021</t>
  </si>
  <si>
    <t>Cắm mốc phân lô đất ở một số khu vực đã đấu giá quyền sử dụng đất</t>
  </si>
  <si>
    <t>Đo đạc, lập bản đồ địa chính, hồ sơ địa chính phục vụ công tác thu hồi, chuyển mục đích sử dụng đất và giao đất tại các điểm dân cư cho Ủy ban nhân dân huyện Ia H’Drai quản lý, sử dụng theo quy hoạch</t>
  </si>
  <si>
    <t>Quyết định số  297/QĐ-UBND ngày 23/9/2021</t>
  </si>
  <si>
    <t>Lập Quy hoạch sử dụng đất thời kỳ 2021-2030 của huyện Ia H’Drai, tỉnh Kon Tum</t>
  </si>
  <si>
    <t>Theo Nghị quyết số 37/NQ-HĐND 
ngày 05/11/2021 của HĐND huyện</t>
  </si>
  <si>
    <r>
      <t>Nguồn vốn</t>
    </r>
    <r>
      <rPr>
        <b/>
        <i/>
        <sz val="13"/>
        <color theme="1"/>
        <rFont val="Times New Roman"/>
        <family val="1"/>
      </rPr>
      <t xml:space="preserve"> (Phân cấp đầu tư từ nguồn thu tiền sử dụng đất trong cân đối)</t>
    </r>
  </si>
  <si>
    <t xml:space="preserve">Chi nhiệm vụ quy hoạch, quản lý đất đai </t>
  </si>
  <si>
    <t>2018-2021</t>
  </si>
  <si>
    <t>2020-2021</t>
  </si>
  <si>
    <t>2019-2021</t>
  </si>
  <si>
    <t>PHÂN CẤP ĐẦU TƯ CHO CÁC XÃ TRONG KẾ HOẠCH ĐẦU TƯ CÔNG TRUNG HẠN GIAI ĐOẠN 2021-2025 NGUỒN NGÂN SÁCH ĐỊA PHƯƠNG</t>
  </si>
  <si>
    <t>2019-2025</t>
  </si>
  <si>
    <t>Theo Nghị quyết số 41/NQ-HĐND ngày 19/12/2021của Hội đồng nhân dân huyện Ia H'Drai</t>
  </si>
  <si>
    <r>
      <t xml:space="preserve">Kế hoạch đầu tư công trung hạn giai đoạn 2021-2025 
</t>
    </r>
    <r>
      <rPr>
        <b/>
        <i/>
        <sz val="14"/>
        <rFont val="Times New Roman"/>
        <family val="1"/>
      </rPr>
      <t>(Theo Nghị quyết số 41/NQ-HĐND ngày 19/12/2021của Hội đồng nhân dân huyện Ia H'Drai)</t>
    </r>
  </si>
  <si>
    <t>Tổng số
 (tất cả các nguồn vốn)</t>
  </si>
  <si>
    <t>Trong đó:
 vốn NSĐP huyện</t>
  </si>
  <si>
    <t>Trong đó: vốn NSĐP huyện</t>
  </si>
  <si>
    <t>Trong đó: Vốn NSĐP huyện</t>
  </si>
  <si>
    <t>Chủ đầu tư/ Đơn vị Thực hiện</t>
  </si>
  <si>
    <t>Quyết định chủ trương đầu tư/ quyết định đầu dự án; ngày, tháng, năm ban hành</t>
  </si>
  <si>
    <t>2022-2024</t>
  </si>
  <si>
    <t>2021-2023</t>
  </si>
  <si>
    <t>Từ năm 2022-</t>
  </si>
  <si>
    <t>Từ năm 2023-</t>
  </si>
  <si>
    <t>2023-2025</t>
  </si>
  <si>
    <r>
      <t xml:space="preserve">Dự án chợ trung tâm huyện </t>
    </r>
    <r>
      <rPr>
        <i/>
        <sz val="10"/>
        <rFont val="Times New Roman"/>
        <family val="1"/>
      </rPr>
      <t>(GĐ1+GĐ2)</t>
    </r>
  </si>
  <si>
    <t>Nguồn tăng thu ngân sách huyện năm</t>
  </si>
  <si>
    <t>Nguồn tăng thu ngân sách huyện</t>
  </si>
  <si>
    <t>Tổng số 
(tất cả các nguồn vốn)</t>
  </si>
  <si>
    <t>Dự phòng; Chưa phân bổ</t>
  </si>
  <si>
    <t>2022-2023</t>
  </si>
  <si>
    <t>Quyết định số 30/QĐ-UBND ngày 09/2/2022</t>
  </si>
  <si>
    <r>
      <t xml:space="preserve">Kế hoạch đầu tư công trung hạn giai đoạn 2021-2025 
</t>
    </r>
    <r>
      <rPr>
        <b/>
        <i/>
        <sz val="14"/>
        <rFont val="Times New Roman"/>
        <family val="1"/>
      </rPr>
      <t>(Điều chỉnh, bổ sung lần 3)</t>
    </r>
  </si>
  <si>
    <t>Đường giao thông nông thôn số 4, thôn 1 xã Ia Tơi (Giai đoạn 2)</t>
  </si>
  <si>
    <t>490/QĐ-UBND huyện ngày 23/10/2020</t>
  </si>
  <si>
    <t>Điều chỉnh giảm 453,941 triệu đồng sang công trình Công trình Đường ĐĐT32 (N55-N58)</t>
  </si>
  <si>
    <t xml:space="preserve">Điều chỉnh giảm kế hoạch vốn từ 3.122 triệu đồng xuống 2.560 triệu đồng </t>
  </si>
  <si>
    <t xml:space="preserve">Điều chỉnh giảm kế hoạch vốn từ 4.047 triệu đồng xuống 1.979 triệu đồng </t>
  </si>
  <si>
    <t>đã trừ 2,650098 triệu đồng</t>
  </si>
  <si>
    <t>Đầu tư bãi đỗ xe, san lấp mặt bằng các lô đất thuộc khu Trung tâm hành chính huyện Ia H’Drai</t>
  </si>
  <si>
    <t>Đầu tư đường ống cấp III trung tâm  huyện Ia H’Drai</t>
  </si>
  <si>
    <t>Bổ sung mới</t>
  </si>
  <si>
    <t>UBND các xã</t>
  </si>
  <si>
    <t>Dự án hỗ trợ trồng rừng sản xuất tập trung trên địa bàn huyện Ia H'Drai năm 2022</t>
  </si>
  <si>
    <t xml:space="preserve">Điều chỉnh giảm kế hoạch vốn từ 600 triệu đồng xuống 215 triệu đồng </t>
  </si>
  <si>
    <t>Điều chỉnh tăng kế hoạch vốn 848 triệu đồng</t>
  </si>
  <si>
    <t xml:space="preserve">Điều chỉnh giảm kế hoạch vốn từ 2.346 triệu đồng xuống 1.476 triệu đồng </t>
  </si>
  <si>
    <t>Điều chỉnh giảm kế hoạch vốn từ 2.610 triệu đồng xuống 1.740 triệu đồng</t>
  </si>
  <si>
    <t>Điều chỉnh giảm kế hoạch vốn từ 1.292 triệu đồng xuống 1.184 triệu đồng</t>
  </si>
  <si>
    <t xml:space="preserve">Điều chỉnh giảm kế hoạch vốn từ 3.955 triệu đồng xuống 1.000 triệu đồng </t>
  </si>
  <si>
    <t>Điều chỉnh tăng kế hoạch vốn 2.700 triệu đồng</t>
  </si>
  <si>
    <t>Đã bố trí bằng nguồn tu tiền sử dụng đất trong cân đối</t>
  </si>
  <si>
    <t>(Điều chỉnh, bổ sung lần 3)</t>
  </si>
  <si>
    <t>Điều chỉnh, bổ sung 
(lần 3)</t>
  </si>
  <si>
    <t>2023-2026</t>
  </si>
  <si>
    <t>2022-2025</t>
  </si>
  <si>
    <t>Chi trả chi phí sau quyết toán dự án hoàn thành</t>
  </si>
  <si>
    <t>Năm 2022</t>
  </si>
  <si>
    <t>Theo Nghị quyết số 04/NQ-HĐND ngày 18/3/2022 của HĐND huyện</t>
  </si>
  <si>
    <r>
      <t xml:space="preserve">Kế hoạch đầu tư công trung hạn giai đoạn 2021-2025 
</t>
    </r>
    <r>
      <rPr>
        <b/>
        <i/>
        <sz val="14"/>
        <rFont val="Times New Roman"/>
        <family val="1"/>
      </rPr>
      <t>(Theo Nghị quyết số 04/NQ-HĐND ngày 18/3/2022 của HĐND huyện)</t>
    </r>
  </si>
  <si>
    <r>
      <t xml:space="preserve">Kế hoạch đầu tư công trung hạn giai đoạn 2021-2025 
</t>
    </r>
    <r>
      <rPr>
        <b/>
        <i/>
        <sz val="13"/>
        <color theme="1"/>
        <rFont val="Times New Roman"/>
        <family val="1"/>
      </rPr>
      <t>(Theo Nghị quyết số 04/NQ-HĐND ngày 18/3/2022 của HĐND huyện)</t>
    </r>
  </si>
  <si>
    <t>Điều chỉnh giảm  kế hoạch vốn từ 7.890 triệu đồng xuống 5.260 triệu đồng</t>
  </si>
  <si>
    <t>Điều chỉnh tăng kế hoạch vốn 2.805 triệu đồng</t>
  </si>
  <si>
    <t>Điều chỉnh tăng kế hoạch vốn 2.595 triệu đồng</t>
  </si>
  <si>
    <t>Điều chỉnh tăng kế hoạch vốn từ 539 triệu đồng lên 3.010 triệu đồng</t>
  </si>
  <si>
    <t>Điều chỉnh giảm kế hoạch vốn Từ 29.285 triệu đồng xuống 24.433 triệu đồng</t>
  </si>
  <si>
    <t>Điều chỉnh tăng kế hoạch vốn từ 3.311 triệu đồng lên 7.591 triệu đồng</t>
  </si>
  <si>
    <t>Điều chỉnh tăng tổng mức đầu tư  từ 6.851 triệu đồng lên 7.947 triệu đồng</t>
  </si>
  <si>
    <t>Quyết định số 235/QĐ-UBND ngày 04/6/2022</t>
  </si>
  <si>
    <t>Điều chỉnh tăng kế hoạch vốn từ 145.353 triệu đồng lên 291.314 triệu đồng</t>
  </si>
  <si>
    <t>Điều chỉnh tăng kế hoạch vốn từ 16.517 triệu đồng  lên 33.104 triệu đồng</t>
  </si>
  <si>
    <t>Điều chỉnh tăng kế hoạch 
128.836 triệu đồng lên 258.210 triệu đồng</t>
  </si>
  <si>
    <t>Đầu tư kết cấu hạ tầng khu thương mại, dịch vụ và dân cư dọc Quốc lộ 14C Trung tâm huyện Ia H’Drai, tỉnh Kon Tum</t>
  </si>
  <si>
    <t>Điều chỉnh tăng kế hoạch vốn 1.069 triệu đồng</t>
  </si>
  <si>
    <t>Điều chỉnh giảm  kế hoạch vốn từ 1.350 triệu đồng xuống 365 triệu đồng</t>
  </si>
  <si>
    <t>Đã bố trí bằng nguồn thu tiền sử dụng đất trong cân đối</t>
  </si>
  <si>
    <t>Điều chỉnh giảm 34,491 triệu đồng chuyển sang công trình Công trình Đường ĐĐT32 (N55-N58)</t>
  </si>
  <si>
    <t>Điều chỉnh giảm 1.233,443 triệu đồng  chuyển sang công trình Công trình Đường ĐĐT32 (N55-N58)</t>
  </si>
  <si>
    <t xml:space="preserve">Đã bố trí bằng nguồn thu tiền sử dụng đất trong cân đối </t>
  </si>
  <si>
    <t>Điều chỉnh tăng 168,479 triệu đồng</t>
  </si>
  <si>
    <t>Điều chỉnh giảm 133,988 triệu đồng chuyển sang công trình Công trình Đường ĐĐT32 (N55-N58)</t>
  </si>
  <si>
    <t>Điều chỉnh giảm  kế hoạch vốn từ 14.744 triệu đồng xuống 5.744  triệu đồng</t>
  </si>
  <si>
    <t>Nghị quyết số 17/NQ-HĐND ngày 12/7/2022</t>
  </si>
  <si>
    <t>Nghị quyết số 15/NQ-HĐND ngày 12/7/2022</t>
  </si>
  <si>
    <t>Nghị quyết số 14/NQ-HĐND ngày 12/7/2022</t>
  </si>
  <si>
    <t>Nghị quyết số 13/NQ-HĐND ngày 12/7/2022</t>
  </si>
  <si>
    <t>Nghị quyết số 16/NQ-HĐND ngày 12/7/2022</t>
  </si>
  <si>
    <t>(Kèm theo Nghị quyết số 18 /NQ-HĐND ngày 12 / 7  /2022 của Hội đồng nhân dân huyện Ia H'Drai)</t>
  </si>
</sst>
</file>

<file path=xl/styles.xml><?xml version="1.0" encoding="utf-8"?>
<styleSheet xmlns="http://schemas.openxmlformats.org/spreadsheetml/2006/main" xmlns:mc="http://schemas.openxmlformats.org/markup-compatibility/2006" xmlns:x14ac="http://schemas.microsoft.com/office/spreadsheetml/2009/9/ac" mc:Ignorable="x14ac">
  <numFmts count="17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 &quot;þ&quot;_-;\-* #,##0\ &quot;þ&quot;_-;_-* &quot;-&quot;\ &quot;þ&quot;_-;_-@_-"/>
    <numFmt numFmtId="167" formatCode="_-* #,##0.00\ _þ_-;\-* #,##0.00\ _þ_-;_-* &quot;-&quot;??\ _þ_-;_-@_-"/>
    <numFmt numFmtId="168" formatCode="_-* #,##0_-;\-* #,##0_-;_-* &quot;-&quot;_-;_-@_-"/>
    <numFmt numFmtId="169" formatCode="_-* #,##0.00_-;\-* #,##0.00_-;_-* &quot;-&quot;??_-;_-@_-"/>
    <numFmt numFmtId="170" formatCode="_-&quot;ñ&quot;* #,##0_-;\-&quot;ñ&quot;* #,##0_-;_-&quot;ñ&quot;* &quot;-&quot;_-;_-@_-"/>
    <numFmt numFmtId="171" formatCode="_(* #,##0_);_(* \(#,##0\);_(* &quot;-&quot;??_);_(@_)"/>
    <numFmt numFmtId="172" formatCode="_-* #,##0\ &quot;F&quot;_-;\-* #,##0\ &quot;F&quot;_-;_-* &quot;-&quot;\ &quot;F&quot;_-;_-@_-"/>
    <numFmt numFmtId="173" formatCode="&quot;\&quot;#,##0;[Red]&quot;\&quot;&quot;\&quot;\-#,##0"/>
    <numFmt numFmtId="174" formatCode="#,##0\ &quot;DM&quot;;\-#,##0\ &quot;DM&quot;"/>
    <numFmt numFmtId="175" formatCode="0.000%"/>
    <numFmt numFmtId="176" formatCode="#.##00"/>
    <numFmt numFmtId="177" formatCode="&quot;Rp&quot;#,##0_);[Red]\(&quot;Rp&quot;#,##0\)"/>
    <numFmt numFmtId="178" formatCode="_ * #,##0_)\ &quot;$&quot;_ ;_ * \(#,##0\)\ &quot;$&quot;_ ;_ * &quot;-&quot;_)\ &quot;$&quot;_ ;_ @_ "/>
    <numFmt numFmtId="179" formatCode="_-&quot;$&quot;* #,##0_-;\-&quot;$&quot;* #,##0_-;_-&quot;$&quot;* &quot;-&quot;_-;_-@_-"/>
    <numFmt numFmtId="180" formatCode="_-* #,##0\ _F_-;\-* #,##0\ _F_-;_-* &quot;-&quot;\ _F_-;_-@_-"/>
    <numFmt numFmtId="181" formatCode="_-* #,##0\ &quot;€&quot;_-;\-* #,##0\ &quot;€&quot;_-;_-* &quot;-&quot;\ &quot;€&quot;_-;_-@_-"/>
    <numFmt numFmtId="182" formatCode="_-* #,##0\ &quot;$&quot;_-;\-* #,##0\ &quot;$&quot;_-;_-* &quot;-&quot;\ &quot;$&quot;_-;_-@_-"/>
    <numFmt numFmtId="183" formatCode="_ * #,##0_)&quot;$&quot;_ ;_ * \(#,##0\)&quot;$&quot;_ ;_ * &quot;-&quot;_)&quot;$&quot;_ ;_ @_ "/>
    <numFmt numFmtId="184" formatCode="_-&quot;€&quot;* #,##0_-;\-&quot;€&quot;* #,##0_-;_-&quot;€&quot;* &quot;-&quot;_-;_-@_-"/>
    <numFmt numFmtId="185" formatCode="_-* #,##0.00\ _F_-;\-* #,##0.00\ _F_-;_-* &quot;-&quot;??\ _F_-;_-@_-"/>
    <numFmt numFmtId="186" formatCode="_-* #,##0.00\ _€_-;\-* #,##0.00\ _€_-;_-* &quot;-&quot;??\ _€_-;_-@_-"/>
    <numFmt numFmtId="187" formatCode="_ * #,##0.00_ ;_ * \-#,##0.00_ ;_ * &quot;-&quot;??_ ;_ @_ "/>
    <numFmt numFmtId="188" formatCode="_-* #,##0.00\ _V_N_D_-;\-* #,##0.00\ _V_N_D_-;_-* &quot;-&quot;??\ _V_N_D_-;_-@_-"/>
    <numFmt numFmtId="189" formatCode="_ * #,##0.00_)\ _$_ ;_ * \(#,##0.00\)\ _$_ ;_ * &quot;-&quot;??_)\ _$_ ;_ @_ "/>
    <numFmt numFmtId="190" formatCode="_ * #,##0.00_)_$_ ;_ * \(#,##0.00\)_$_ ;_ * &quot;-&quot;??_)_$_ ;_ @_ "/>
    <numFmt numFmtId="191" formatCode="_-* #,##0.00\ _ñ_-;\-* #,##0.00\ _ñ_-;_-* &quot;-&quot;??\ _ñ_-;_-@_-"/>
    <numFmt numFmtId="192" formatCode="_-* #,##0.00\ _ñ_-;_-* #,##0.00\ _ñ\-;_-* &quot;-&quot;??\ _ñ_-;_-@_-"/>
    <numFmt numFmtId="193" formatCode="_(&quot;$&quot;\ * #,##0_);_(&quot;$&quot;\ * \(#,##0\);_(&quot;$&quot;\ * &quot;-&quot;_);_(@_)"/>
    <numFmt numFmtId="194" formatCode="_-* #,##0.00000000_-;\-* #,##0.00000000_-;_-* &quot;-&quot;??_-;_-@_-"/>
    <numFmt numFmtId="195" formatCode="_(&quot;€&quot;\ * #,##0_);_(&quot;€&quot;\ * \(#,##0\);_(&quot;€&quot;\ * &quot;-&quot;_);_(@_)"/>
    <numFmt numFmtId="196" formatCode="_-* #,##0\ &quot;ñ&quot;_-;\-* #,##0\ &quot;ñ&quot;_-;_-* &quot;-&quot;\ &quot;ñ&quot;_-;_-@_-"/>
    <numFmt numFmtId="197" formatCode="_-* #,##0\ _€_-;\-* #,##0\ _€_-;_-* &quot;-&quot;\ _€_-;_-@_-"/>
    <numFmt numFmtId="198" formatCode="_ * #,##0_ ;_ * \-#,##0_ ;_ * &quot;-&quot;_ ;_ @_ "/>
    <numFmt numFmtId="199" formatCode="_-* #,##0\ _V_N_D_-;\-* #,##0\ _V_N_D_-;_-* &quot;-&quot;\ _V_N_D_-;_-@_-"/>
    <numFmt numFmtId="200" formatCode="_ * #,##0_)\ _$_ ;_ * \(#,##0\)\ _$_ ;_ * &quot;-&quot;_)\ _$_ ;_ @_ "/>
    <numFmt numFmtId="201" formatCode="_ * #,##0_)_$_ ;_ * \(#,##0\)_$_ ;_ * &quot;-&quot;_)_$_ ;_ @_ "/>
    <numFmt numFmtId="202" formatCode="_-* #,##0\ _$_-;\-* #,##0\ _$_-;_-* &quot;-&quot;\ _$_-;_-@_-"/>
    <numFmt numFmtId="203" formatCode="_-* #,##0\ _ñ_-;\-* #,##0\ _ñ_-;_-* &quot;-&quot;\ _ñ_-;_-@_-"/>
    <numFmt numFmtId="204" formatCode="_-* #,##0\ _ñ_-;_-* #,##0\ _ñ\-;_-* &quot;-&quot;\ _ñ_-;_-@_-"/>
    <numFmt numFmtId="205" formatCode="_ &quot;\&quot;* #,##0_ ;_ &quot;\&quot;* \-#,##0_ ;_ &quot;\&quot;* &quot;-&quot;_ ;_ @_ "/>
    <numFmt numFmtId="206" formatCode="&quot;\&quot;#,##0.00;[Red]&quot;\&quot;\-#,##0.00"/>
    <numFmt numFmtId="207" formatCode="&quot;\&quot;#,##0;[Red]&quot;\&quot;\-#,##0"/>
    <numFmt numFmtId="208" formatCode="_ * #,##0_)\ &quot;F&quot;_ ;_ * \(#,##0\)\ &quot;F&quot;_ ;_ * &quot;-&quot;_)\ &quot;F&quot;_ ;_ @_ "/>
    <numFmt numFmtId="209" formatCode="&quot;£&quot;#,##0.00;\-&quot;£&quot;#,##0.00"/>
    <numFmt numFmtId="210" formatCode="_-&quot;F&quot;* #,##0_-;\-&quot;F&quot;* #,##0_-;_-&quot;F&quot;* &quot;-&quot;_-;_-@_-"/>
    <numFmt numFmtId="211" formatCode="_ * #,##0.00_)&quot;$&quot;_ ;_ * \(#,##0.00\)&quot;$&quot;_ ;_ * &quot;-&quot;??_)&quot;$&quot;_ ;_ @_ "/>
    <numFmt numFmtId="212" formatCode="_ * #,##0.0_)_$_ ;_ * \(#,##0.0\)_$_ ;_ * &quot;-&quot;??_)_$_ ;_ @_ "/>
    <numFmt numFmtId="213" formatCode=";;"/>
    <numFmt numFmtId="214" formatCode="_ * #,##0.00_)&quot;€&quot;_ ;_ * \(#,##0.00\)&quot;€&quot;_ ;_ * &quot;-&quot;??_)&quot;€&quot;_ ;_ @_ "/>
    <numFmt numFmtId="215" formatCode="#,##0.0_);\(#,##0.0\)"/>
    <numFmt numFmtId="216" formatCode="_ &quot;\&quot;* #,##0.00_ ;_ &quot;\&quot;* &quot;\&quot;&quot;\&quot;&quot;\&quot;&quot;\&quot;&quot;\&quot;&quot;\&quot;&quot;\&quot;&quot;\&quot;&quot;\&quot;&quot;\&quot;&quot;\&quot;&quot;\&quot;\-#,##0.00_ ;_ &quot;\&quot;* &quot;-&quot;??_ ;_ @_ "/>
    <numFmt numFmtId="217" formatCode="0.0%"/>
    <numFmt numFmtId="218" formatCode="_ * #,##0.00_ ;_ * &quot;\&quot;&quot;\&quot;&quot;\&quot;&quot;\&quot;&quot;\&quot;&quot;\&quot;&quot;\&quot;&quot;\&quot;&quot;\&quot;&quot;\&quot;&quot;\&quot;&quot;\&quot;\-#,##0.00_ ;_ * &quot;-&quot;??_ ;_ @_ "/>
    <numFmt numFmtId="219" formatCode="&quot;$&quot;#,##0.00"/>
    <numFmt numFmtId="220" formatCode="&quot;\&quot;#,##0;&quot;\&quot;&quot;\&quot;&quot;\&quot;&quot;\&quot;&quot;\&quot;&quot;\&quot;&quot;\&quot;&quot;\&quot;&quot;\&quot;&quot;\&quot;&quot;\&quot;&quot;\&quot;&quot;\&quot;&quot;\&quot;\-#,##0"/>
    <numFmt numFmtId="221" formatCode="_ * #,##0.00_)&quot;£&quot;_ ;_ * \(#,##0.00\)&quot;£&quot;_ ;_ * &quot;-&quot;??_)&quot;£&quot;_ ;_ @_ "/>
    <numFmt numFmtId="222" formatCode="&quot;\&quot;#,##0;[Red]&quot;\&quot;&quot;\&quot;&quot;\&quot;&quot;\&quot;&quot;\&quot;&quot;\&quot;&quot;\&quot;&quot;\&quot;&quot;\&quot;&quot;\&quot;&quot;\&quot;&quot;\&quot;&quot;\&quot;&quot;\&quot;\-#,##0"/>
    <numFmt numFmtId="223" formatCode="_-&quot;$&quot;* #,##0.00_-;\-&quot;$&quot;* #,##0.00_-;_-&quot;$&quot;* &quot;-&quot;??_-;_-@_-"/>
    <numFmt numFmtId="224" formatCode="_ * #,##0_ ;_ * &quot;\&quot;&quot;\&quot;&quot;\&quot;&quot;\&quot;&quot;\&quot;&quot;\&quot;&quot;\&quot;&quot;\&quot;&quot;\&quot;&quot;\&quot;&quot;\&quot;&quot;\&quot;\-#,##0_ ;_ * &quot;-&quot;_ ;_ @_ "/>
    <numFmt numFmtId="225" formatCode="0.0%;\(0.0%\)"/>
    <numFmt numFmtId="226" formatCode="&quot;\&quot;#,##0.00;&quot;\&quot;&quot;\&quot;&quot;\&quot;&quot;\&quot;&quot;\&quot;&quot;\&quot;&quot;\&quot;&quot;\&quot;&quot;\&quot;&quot;\&quot;&quot;\&quot;&quot;\&quot;&quot;\&quot;&quot;\&quot;\-#,##0.00"/>
    <numFmt numFmtId="227" formatCode="_-* #,##0.00\ &quot;F&quot;_-;\-* #,##0.00\ &quot;F&quot;_-;_-* &quot;-&quot;??\ &quot;F&quot;_-;_-@_-"/>
    <numFmt numFmtId="228" formatCode="0.000_)"/>
    <numFmt numFmtId="229" formatCode="#,##0_)_%;\(#,##0\)_%;"/>
    <numFmt numFmtId="230" formatCode="_(* #,##0.0_);_(* \(#,##0.0\);_(* &quot;-&quot;??_);_(@_)"/>
    <numFmt numFmtId="231" formatCode="_._.* #,##0.0_)_%;_._.* \(#,##0.0\)_%"/>
    <numFmt numFmtId="232" formatCode="#,##0.0_)_%;\(#,##0.0\)_%;\ \ .0_)_%"/>
    <numFmt numFmtId="233" formatCode="_._.* #,##0.00_)_%;_._.* \(#,##0.00\)_%"/>
    <numFmt numFmtId="234" formatCode="#,##0.00_)_%;\(#,##0.00\)_%;\ \ .00_)_%"/>
    <numFmt numFmtId="235" formatCode="_._.* #,##0.000_)_%;_._.* \(#,##0.000\)_%"/>
    <numFmt numFmtId="236" formatCode="#,##0.000_)_%;\(#,##0.000\)_%;\ \ .000_)_%"/>
    <numFmt numFmtId="237" formatCode="&quot;$&quot;#,##0;[Red]\-&quot;$&quot;#,##0"/>
    <numFmt numFmtId="238" formatCode="_-* #,##0_-;\-* #,##0_-;_-* &quot;-&quot;??_-;_-@_-"/>
    <numFmt numFmtId="239" formatCode="_(* #,##0.00_);_(* \(#,##0.00\);_(* &quot;-&quot;&quot;?&quot;&quot;?&quot;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_-* #,##0.000\ _₫_-;\-* #,##0.000\ _₫_-;_-* &quot;-&quot;??\ _₫_-;_-@_-"/>
    <numFmt numFmtId="334" formatCode="_(* #,##0.000_);_(* \(#,##0.000\);_(* &quot;-&quot;???_);_(@_)"/>
  </numFmts>
  <fonts count="261">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4"/>
      <name val="Times New Roman"/>
      <family val="1"/>
    </font>
    <font>
      <b/>
      <i/>
      <sz val="18"/>
      <name val="Times New Roman"/>
      <family val="1"/>
    </font>
    <font>
      <i/>
      <sz val="14"/>
      <name val="Times New Roman"/>
      <family val="1"/>
    </font>
    <font>
      <b/>
      <sz val="18"/>
      <name val="Times New Roman"/>
      <family val="1"/>
    </font>
    <font>
      <i/>
      <sz val="18"/>
      <name val="Times New Roman"/>
      <family val="1"/>
    </font>
    <font>
      <sz val="14"/>
      <color indexed="9"/>
      <name val="Times New Roman"/>
      <family val="1"/>
    </font>
    <font>
      <sz val="10"/>
      <name val="Arial Narrow"/>
      <family val="2"/>
    </font>
    <font>
      <sz val="10"/>
      <color indexed="8"/>
      <name val="Arial Narrow"/>
      <family val="2"/>
    </font>
    <font>
      <vertAlign val="superscript"/>
      <sz val="10"/>
      <name val="Arial Narrow"/>
      <family val="2"/>
    </font>
    <font>
      <i/>
      <sz val="10"/>
      <name val="Arial Narrow"/>
      <family val="2"/>
    </font>
    <font>
      <b/>
      <sz val="10"/>
      <name val="Arial Narrow"/>
      <family val="2"/>
    </font>
    <font>
      <b/>
      <sz val="14"/>
      <name val="Times New Roman"/>
      <family val="1"/>
    </font>
    <font>
      <b/>
      <i/>
      <sz val="10"/>
      <name val="Arial Narrow"/>
      <family val="2"/>
    </font>
    <font>
      <b/>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Arial Narrow"/>
      <family val="2"/>
    </font>
    <font>
      <b/>
      <sz val="12"/>
      <color theme="1"/>
      <name val="Times New Roman"/>
      <family val="1"/>
    </font>
    <font>
      <sz val="12"/>
      <color theme="1"/>
      <name val="Times New Roman"/>
      <family val="1"/>
    </font>
    <font>
      <i/>
      <sz val="12"/>
      <color theme="1"/>
      <name val="Times New Roman"/>
      <family val="1"/>
    </font>
    <font>
      <sz val="12"/>
      <color rgb="FF000066"/>
      <name val="Times New Roman"/>
      <family val="1"/>
    </font>
    <font>
      <sz val="12"/>
      <color rgb="FFFF0000"/>
      <name val="Times New Roman"/>
      <family val="1"/>
    </font>
    <font>
      <b/>
      <sz val="10"/>
      <name val="Times New Roman"/>
      <family val="1"/>
    </font>
    <font>
      <b/>
      <vertAlign val="superscript"/>
      <sz val="10"/>
      <name val="Times New Roman"/>
      <family val="1"/>
    </font>
    <font>
      <b/>
      <sz val="10"/>
      <name val="Times New Roman"/>
      <family val="1"/>
      <charset val="163"/>
    </font>
    <font>
      <b/>
      <sz val="13"/>
      <name val="Times New Roman"/>
      <family val="1"/>
    </font>
    <font>
      <b/>
      <i/>
      <sz val="13"/>
      <name val="Times New Roman"/>
      <family val="1"/>
    </font>
    <font>
      <i/>
      <sz val="10"/>
      <name val="Times New Roman"/>
      <family val="1"/>
    </font>
    <font>
      <sz val="10"/>
      <color theme="1"/>
      <name val="Times New Roman"/>
      <family val="1"/>
    </font>
    <font>
      <b/>
      <sz val="10"/>
      <color theme="1"/>
      <name val="Times New Roman"/>
      <family val="1"/>
    </font>
    <font>
      <b/>
      <i/>
      <sz val="10"/>
      <name val="Times New Roman"/>
      <family val="1"/>
    </font>
    <font>
      <b/>
      <sz val="13"/>
      <color theme="1"/>
      <name val="Times New Roman"/>
      <family val="1"/>
    </font>
    <font>
      <b/>
      <i/>
      <sz val="13"/>
      <color theme="1"/>
      <name val="Times New Roman"/>
      <family val="1"/>
    </font>
    <font>
      <sz val="13"/>
      <color theme="1"/>
      <name val="Times New Roman"/>
      <family val="1"/>
    </font>
    <font>
      <sz val="10"/>
      <color rgb="FFFF0000"/>
      <name val="Times New Roman"/>
      <family val="1"/>
    </font>
    <font>
      <sz val="13"/>
      <color theme="1"/>
      <name val="Arial Narrow"/>
      <family val="2"/>
    </font>
  </fonts>
  <fills count="54">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4263">
    <xf numFmtId="0" fontId="0" fillId="0" borderId="0"/>
    <xf numFmtId="0" fontId="9" fillId="0" borderId="0"/>
    <xf numFmtId="0" fontId="11" fillId="0" borderId="0"/>
    <xf numFmtId="170" fontId="2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0" fontId="28" fillId="0" borderId="0"/>
    <xf numFmtId="0" fontId="28" fillId="0" borderId="0"/>
    <xf numFmtId="3" fontId="29" fillId="0" borderId="1"/>
    <xf numFmtId="3" fontId="29" fillId="0" borderId="1"/>
    <xf numFmtId="171" fontId="30" fillId="0" borderId="18" applyFont="0" applyBorder="0"/>
    <xf numFmtId="171" fontId="31" fillId="0" borderId="0" applyProtection="0"/>
    <xf numFmtId="171" fontId="32" fillId="0" borderId="18" applyFont="0" applyBorder="0"/>
    <xf numFmtId="0" fontId="33" fillId="0" borderId="0"/>
    <xf numFmtId="172" fontId="34" fillId="0" borderId="0" applyFont="0" applyFill="0" applyBorder="0" applyAlignment="0" applyProtection="0"/>
    <xf numFmtId="0" fontId="35" fillId="0" borderId="0" applyFont="0" applyFill="0" applyBorder="0" applyAlignment="0" applyProtection="0"/>
    <xf numFmtId="173" fontId="9" fillId="0" borderId="0" applyFont="0" applyFill="0" applyBorder="0" applyAlignment="0" applyProtection="0"/>
    <xf numFmtId="174"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Font="0" applyFill="0" applyBorder="0" applyAlignment="0" applyProtection="0"/>
    <xf numFmtId="0" fontId="38" fillId="0" borderId="19"/>
    <xf numFmtId="176" fontId="33" fillId="0" borderId="0" applyFont="0" applyFill="0" applyBorder="0" applyAlignment="0" applyProtection="0"/>
    <xf numFmtId="168" fontId="39" fillId="0" borderId="0" applyFont="0" applyFill="0" applyBorder="0" applyAlignment="0" applyProtection="0"/>
    <xf numFmtId="169" fontId="39" fillId="0" borderId="0" applyFont="0" applyFill="0" applyBorder="0" applyAlignment="0" applyProtection="0"/>
    <xf numFmtId="177" fontId="40" fillId="0" borderId="0" applyFont="0" applyFill="0" applyBorder="0" applyAlignment="0" applyProtection="0"/>
    <xf numFmtId="0" fontId="41"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42" fillId="0" borderId="0"/>
    <xf numFmtId="0" fontId="9" fillId="0" borderId="0" applyProtection="0"/>
    <xf numFmtId="0" fontId="4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44" fillId="0" borderId="0" applyNumberFormat="0" applyFill="0" applyBorder="0" applyProtection="0">
      <alignment vertical="center"/>
    </xf>
    <xf numFmtId="168" fontId="27" fillId="0" borderId="0" applyFont="0" applyFill="0" applyBorder="0" applyAlignment="0" applyProtection="0"/>
    <xf numFmtId="178" fontId="34" fillId="0" borderId="0" applyFont="0" applyFill="0" applyBorder="0" applyAlignment="0" applyProtection="0"/>
    <xf numFmtId="179" fontId="26"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0" fontId="27"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178" fontId="34" fillId="0" borderId="0" applyFont="0" applyFill="0" applyBorder="0" applyAlignment="0" applyProtection="0"/>
    <xf numFmtId="0" fontId="45" fillId="0" borderId="0"/>
    <xf numFmtId="42" fontId="34" fillId="0" borderId="0" applyFont="0" applyFill="0" applyBorder="0" applyAlignment="0" applyProtection="0"/>
    <xf numFmtId="0" fontId="46" fillId="0" borderId="0">
      <alignment vertical="top"/>
    </xf>
    <xf numFmtId="0" fontId="47" fillId="0" borderId="0">
      <alignment vertical="top"/>
    </xf>
    <xf numFmtId="0" fontId="47" fillId="0" borderId="0">
      <alignment vertical="top"/>
    </xf>
    <xf numFmtId="0" fontId="33" fillId="0" borderId="0" applyNumberFormat="0" applyFill="0" applyBorder="0" applyAlignment="0" applyProtection="0"/>
    <xf numFmtId="172" fontId="26" fillId="0" borderId="0" applyFon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178"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0" fontId="45" fillId="0" borderId="0"/>
    <xf numFmtId="183"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0" fontId="45" fillId="0" borderId="0"/>
    <xf numFmtId="178" fontId="34" fillId="0" borderId="0" applyFont="0" applyFill="0" applyBorder="0" applyAlignment="0" applyProtection="0"/>
    <xf numFmtId="0" fontId="45" fillId="0" borderId="0"/>
    <xf numFmtId="0" fontId="45" fillId="0" borderId="0"/>
    <xf numFmtId="0" fontId="45" fillId="0" borderId="0"/>
    <xf numFmtId="179"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68"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69" fontId="26"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68" fontId="26"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69"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5" fillId="0" borderId="0"/>
    <xf numFmtId="19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68"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0" fontId="45" fillId="0" borderId="0"/>
    <xf numFmtId="183"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9" fillId="0" borderId="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1" fillId="0" borderId="0" applyProtection="0"/>
    <xf numFmtId="179" fontId="31" fillId="0" borderId="0" applyProtection="0"/>
    <xf numFmtId="179" fontId="31" fillId="0" borderId="0" applyProtection="0"/>
    <xf numFmtId="0" fontId="28" fillId="0" borderId="0" applyProtection="0"/>
    <xf numFmtId="170" fontId="31" fillId="0" borderId="0" applyProtection="0"/>
    <xf numFmtId="179" fontId="31" fillId="0" borderId="0" applyProtection="0"/>
    <xf numFmtId="179" fontId="31" fillId="0" borderId="0" applyProtection="0"/>
    <xf numFmtId="0" fontId="28" fillId="0" borderId="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78" fontId="34" fillId="0" borderId="0" applyFont="0" applyFill="0" applyBorder="0" applyAlignment="0" applyProtection="0"/>
    <xf numFmtId="0" fontId="45" fillId="0" borderId="0"/>
    <xf numFmtId="42" fontId="34" fillId="0" borderId="0" applyFont="0" applyFill="0" applyBorder="0" applyAlignment="0" applyProtection="0"/>
    <xf numFmtId="205" fontId="50"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0" fontId="52" fillId="0" borderId="0"/>
    <xf numFmtId="0" fontId="53" fillId="0" borderId="0"/>
    <xf numFmtId="0" fontId="53" fillId="0" borderId="0"/>
    <xf numFmtId="0" fontId="53" fillId="0" borderId="0"/>
    <xf numFmtId="0" fontId="54" fillId="0" borderId="0"/>
    <xf numFmtId="1" fontId="55" fillId="0" borderId="1" applyBorder="0" applyAlignment="0">
      <alignment horizontal="center"/>
    </xf>
    <xf numFmtId="1" fontId="55" fillId="0" borderId="1" applyBorder="0" applyAlignment="0">
      <alignment horizontal="center"/>
    </xf>
    <xf numFmtId="0" fontId="56" fillId="0" borderId="0"/>
    <xf numFmtId="0" fontId="56" fillId="0" borderId="0"/>
    <xf numFmtId="0" fontId="9" fillId="0" borderId="0"/>
    <xf numFmtId="0" fontId="57" fillId="0" borderId="0"/>
    <xf numFmtId="0" fontId="56" fillId="0" borderId="0" applyProtection="0"/>
    <xf numFmtId="3" fontId="29" fillId="0" borderId="1"/>
    <xf numFmtId="3" fontId="29" fillId="0" borderId="1"/>
    <xf numFmtId="3" fontId="29" fillId="0" borderId="1"/>
    <xf numFmtId="3" fontId="29" fillId="0" borderId="1"/>
    <xf numFmtId="205" fontId="50" fillId="0" borderId="0" applyFont="0" applyFill="0" applyBorder="0" applyAlignment="0" applyProtection="0"/>
    <xf numFmtId="0" fontId="58" fillId="4" borderId="0"/>
    <xf numFmtId="0" fontId="58" fillId="4" borderId="0"/>
    <xf numFmtId="0" fontId="58" fillId="4" borderId="0"/>
    <xf numFmtId="205" fontId="50" fillId="0" borderId="0" applyFont="0" applyFill="0" applyBorder="0" applyAlignment="0" applyProtection="0"/>
    <xf numFmtId="0" fontId="5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0" fillId="0" borderId="0" applyFont="0" applyFill="0" applyBorder="0" applyAlignment="0">
      <alignment horizontal="left"/>
    </xf>
    <xf numFmtId="0" fontId="58" fillId="4" borderId="0"/>
    <xf numFmtId="0" fontId="60" fillId="0" borderId="0" applyFont="0" applyFill="0" applyBorder="0" applyAlignment="0">
      <alignment horizontal="left"/>
    </xf>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8" fillId="4" borderId="0"/>
    <xf numFmtId="0" fontId="58" fillId="4" borderId="0"/>
    <xf numFmtId="0" fontId="61" fillId="0" borderId="1" applyNumberFormat="0" applyFont="0" applyBorder="0">
      <alignment horizontal="left" indent="2"/>
    </xf>
    <xf numFmtId="0" fontId="61" fillId="0" borderId="1" applyNumberFormat="0" applyFont="0" applyBorder="0">
      <alignment horizontal="left" indent="2"/>
    </xf>
    <xf numFmtId="0" fontId="60" fillId="0" borderId="0" applyFont="0" applyFill="0" applyBorder="0" applyAlignment="0">
      <alignment horizontal="left"/>
    </xf>
    <xf numFmtId="0" fontId="60" fillId="0" borderId="0" applyFont="0" applyFill="0" applyBorder="0" applyAlignment="0">
      <alignment horizontal="left"/>
    </xf>
    <xf numFmtId="0" fontId="62" fillId="0" borderId="0"/>
    <xf numFmtId="0" fontId="63" fillId="5" borderId="20" applyFont="0" applyFill="0" applyAlignment="0">
      <alignment vertical="center" wrapText="1"/>
    </xf>
    <xf numFmtId="9" fontId="64" fillId="0" borderId="0" applyBorder="0" applyAlignment="0" applyProtection="0"/>
    <xf numFmtId="0" fontId="65" fillId="4" borderId="0"/>
    <xf numFmtId="0" fontId="65"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5" fillId="4" borderId="0"/>
    <xf numFmtId="0" fontId="65" fillId="4" borderId="0"/>
    <xf numFmtId="0" fontId="61" fillId="0" borderId="1" applyNumberFormat="0" applyFont="0" applyBorder="0" applyAlignment="0">
      <alignment horizontal="center"/>
    </xf>
    <xf numFmtId="0" fontId="61" fillId="0" borderId="1" applyNumberFormat="0" applyFont="0" applyBorder="0" applyAlignment="0">
      <alignment horizontal="center"/>
    </xf>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7" fillId="0" borderId="0"/>
    <xf numFmtId="0" fontId="68" fillId="4" borderId="0"/>
    <xf numFmtId="0" fontId="6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8" fillId="4" borderId="0"/>
    <xf numFmtId="0" fontId="69" fillId="0" borderId="0">
      <alignment wrapText="1"/>
    </xf>
    <xf numFmtId="0" fontId="6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9" fillId="0" borderId="0">
      <alignment wrapText="1"/>
    </xf>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9"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171" fontId="70" fillId="0" borderId="2"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1" fillId="16"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23" borderId="0" applyNumberFormat="0" applyBorder="0" applyAlignment="0" applyProtection="0"/>
    <xf numFmtId="208" fontId="73" fillId="0" borderId="0" applyFont="0" applyFill="0" applyBorder="0" applyAlignment="0" applyProtection="0"/>
    <xf numFmtId="0" fontId="74" fillId="0" borderId="0" applyFont="0" applyFill="0" applyBorder="0" applyAlignment="0" applyProtection="0"/>
    <xf numFmtId="209" fontId="75" fillId="0" borderId="0" applyFont="0" applyFill="0" applyBorder="0" applyAlignment="0" applyProtection="0"/>
    <xf numFmtId="200" fontId="73" fillId="0" borderId="0" applyFont="0" applyFill="0" applyBorder="0" applyAlignment="0" applyProtection="0"/>
    <xf numFmtId="0" fontId="74" fillId="0" borderId="0" applyFont="0" applyFill="0" applyBorder="0" applyAlignment="0" applyProtection="0"/>
    <xf numFmtId="210"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198" fontId="79" fillId="0" borderId="0" applyFont="0" applyFill="0" applyBorder="0" applyAlignment="0" applyProtection="0"/>
    <xf numFmtId="0" fontId="80" fillId="0" borderId="0" applyFont="0" applyFill="0" applyBorder="0" applyAlignment="0" applyProtection="0"/>
    <xf numFmtId="211" fontId="34" fillId="0" borderId="0" applyFont="0" applyFill="0" applyBorder="0" applyAlignment="0" applyProtection="0"/>
    <xf numFmtId="187" fontId="79" fillId="0" borderId="0" applyFont="0" applyFill="0" applyBorder="0" applyAlignment="0" applyProtection="0"/>
    <xf numFmtId="0" fontId="80" fillId="0" borderId="0" applyFont="0" applyFill="0" applyBorder="0" applyAlignment="0" applyProtection="0"/>
    <xf numFmtId="21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0" fontId="81" fillId="7" borderId="0" applyNumberFormat="0" applyBorder="0" applyAlignment="0" applyProtection="0"/>
    <xf numFmtId="0" fontId="82" fillId="0" borderId="0" applyNumberFormat="0" applyFill="0" applyBorder="0" applyAlignment="0" applyProtection="0"/>
    <xf numFmtId="0" fontId="80" fillId="0" borderId="0"/>
    <xf numFmtId="0" fontId="83" fillId="0" borderId="0"/>
    <xf numFmtId="0" fontId="84" fillId="0" borderId="0"/>
    <xf numFmtId="0" fontId="80" fillId="0" borderId="0"/>
    <xf numFmtId="0" fontId="85" fillId="0" borderId="0"/>
    <xf numFmtId="0" fontId="86" fillId="0" borderId="0"/>
    <xf numFmtId="0" fontId="87" fillId="0" borderId="0"/>
    <xf numFmtId="213" fontId="48" fillId="0" borderId="0" applyFill="0" applyBorder="0" applyAlignment="0"/>
    <xf numFmtId="214" fontId="27"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1"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89" fillId="24" borderId="21" applyNumberFormat="0" applyAlignment="0" applyProtection="0"/>
    <xf numFmtId="0" fontId="90" fillId="0" borderId="0"/>
    <xf numFmtId="0" fontId="91" fillId="0" borderId="0"/>
    <xf numFmtId="0" fontId="92" fillId="0" borderId="0" applyFill="0" applyBorder="0" applyProtection="0">
      <alignment horizontal="center"/>
      <protection locked="0"/>
    </xf>
    <xf numFmtId="227" fontId="34" fillId="0" borderId="0" applyFont="0" applyFill="0" applyBorder="0" applyAlignment="0" applyProtection="0"/>
    <xf numFmtId="0" fontId="93" fillId="25" borderId="22" applyNumberFormat="0" applyAlignment="0" applyProtection="0"/>
    <xf numFmtId="171" fontId="56" fillId="0" borderId="0" applyFont="0" applyFill="0" applyBorder="0" applyAlignment="0" applyProtection="0"/>
    <xf numFmtId="1" fontId="94" fillId="0" borderId="7" applyBorder="0"/>
    <xf numFmtId="0" fontId="95" fillId="0" borderId="23">
      <alignment horizontal="center"/>
    </xf>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41" fontId="9" fillId="0" borderId="0" applyFont="0" applyFill="0" applyBorder="0" applyAlignment="0" applyProtection="0"/>
    <xf numFmtId="41" fontId="97" fillId="0" borderId="0" applyFont="0" applyFill="0" applyBorder="0" applyAlignment="0" applyProtection="0"/>
    <xf numFmtId="168" fontId="72"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230" fontId="31" fillId="0" borderId="0" applyProtection="0"/>
    <xf numFmtId="230" fontId="31" fillId="0" borderId="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6" fontId="31" fillId="0" borderId="0" applyFont="0" applyFill="0" applyBorder="0" applyAlignment="0" applyProtection="0"/>
    <xf numFmtId="169" fontId="31" fillId="0" borderId="0" applyFont="0" applyFill="0" applyBorder="0" applyAlignment="0" applyProtection="0"/>
    <xf numFmtId="41" fontId="98" fillId="0" borderId="0" applyFont="0" applyFill="0" applyBorder="0" applyAlignment="0" applyProtection="0"/>
    <xf numFmtId="168" fontId="3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23" fontId="88"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31" fontId="99" fillId="0" borderId="0" applyFont="0" applyFill="0" applyBorder="0" applyAlignment="0" applyProtection="0"/>
    <xf numFmtId="232" fontId="31" fillId="0" borderId="0" applyFont="0" applyFill="0" applyBorder="0" applyAlignment="0" applyProtection="0"/>
    <xf numFmtId="233" fontId="100" fillId="0" borderId="0" applyFont="0" applyFill="0" applyBorder="0" applyAlignment="0" applyProtection="0"/>
    <xf numFmtId="234" fontId="31" fillId="0" borderId="0" applyFont="0" applyFill="0" applyBorder="0" applyAlignment="0" applyProtection="0"/>
    <xf numFmtId="235" fontId="100" fillId="0" borderId="0" applyFont="0" applyFill="0" applyBorder="0" applyAlignment="0" applyProtection="0"/>
    <xf numFmtId="236" fontId="31"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5" fontId="98" fillId="0" borderId="0" applyFont="0" applyFill="0" applyBorder="0" applyAlignment="0" applyProtection="0"/>
    <xf numFmtId="237" fontId="98" fillId="0" borderId="0" applyFont="0" applyFill="0" applyBorder="0" applyAlignment="0" applyProtection="0"/>
    <xf numFmtId="43" fontId="98" fillId="0" borderId="0" applyFont="0" applyFill="0" applyBorder="0" applyAlignment="0" applyProtection="0"/>
    <xf numFmtId="170"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8"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0" fontId="98" fillId="0" borderId="0" applyFont="0" applyFill="0" applyBorder="0" applyAlignment="0" applyProtection="0"/>
    <xf numFmtId="238"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8"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6" fillId="0" borderId="0" applyFont="0" applyFill="0" applyBorder="0" applyAlignment="0" applyProtection="0"/>
    <xf numFmtId="43" fontId="103"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104" fillId="0" borderId="0" applyFont="0" applyFill="0" applyBorder="0" applyAlignment="0" applyProtection="0"/>
    <xf numFmtId="43" fontId="98"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5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9" fontId="98" fillId="0" borderId="0" applyFont="0" applyFill="0" applyBorder="0" applyAlignment="0" applyProtection="0"/>
    <xf numFmtId="43" fontId="11" fillId="0" borderId="0" applyFont="0" applyFill="0" applyBorder="0" applyAlignment="0" applyProtection="0"/>
    <xf numFmtId="207" fontId="9" fillId="0" borderId="0" applyFont="0" applyFill="0" applyBorder="0" applyAlignment="0" applyProtection="0"/>
    <xf numFmtId="43" fontId="98" fillId="0" borderId="0" applyFont="0" applyFill="0" applyBorder="0" applyAlignment="0" applyProtection="0"/>
    <xf numFmtId="167" fontId="98" fillId="0" borderId="0" applyFont="0" applyFill="0" applyBorder="0" applyAlignment="0" applyProtection="0"/>
    <xf numFmtId="240" fontId="98" fillId="0" borderId="0" applyFont="0" applyFill="0" applyBorder="0" applyAlignment="0" applyProtection="0"/>
    <xf numFmtId="167"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241" fontId="9"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44" fontId="31" fillId="0" borderId="0" applyFont="0" applyFill="0" applyBorder="0" applyAlignment="0" applyProtection="0"/>
    <xf numFmtId="43" fontId="103" fillId="0" borderId="0" applyFont="0" applyFill="0" applyBorder="0" applyAlignment="0" applyProtection="0"/>
    <xf numFmtId="0"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2" fontId="31" fillId="0" borderId="0" applyFont="0" applyFill="0" applyBorder="0" applyAlignment="0" applyProtection="0"/>
    <xf numFmtId="243" fontId="52" fillId="0" borderId="0" applyFont="0" applyFill="0" applyBorder="0" applyAlignment="0" applyProtection="0"/>
    <xf numFmtId="43"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105" fillId="0" borderId="0" applyFont="0" applyFill="0" applyBorder="0" applyAlignment="0" applyProtection="0"/>
    <xf numFmtId="43" fontId="98" fillId="0" borderId="0" applyFont="0" applyFill="0" applyBorder="0" applyAlignment="0" applyProtection="0"/>
    <xf numFmtId="243" fontId="52" fillId="0" borderId="0" applyFont="0" applyFill="0" applyBorder="0" applyAlignment="0" applyProtection="0"/>
    <xf numFmtId="244" fontId="31" fillId="0" borderId="0" applyProtection="0"/>
    <xf numFmtId="243" fontId="52" fillId="0" borderId="0" applyFont="0" applyFill="0" applyBorder="0" applyAlignment="0" applyProtection="0"/>
    <xf numFmtId="165" fontId="31" fillId="0" borderId="0" applyFont="0" applyFill="0" applyBorder="0" applyAlignment="0" applyProtection="0"/>
    <xf numFmtId="165"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5"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69" fontId="72" fillId="0" borderId="0" applyFont="0" applyFill="0" applyBorder="0" applyAlignment="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6" fontId="31" fillId="0" borderId="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6" fontId="31" fillId="0" borderId="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31" fillId="0" borderId="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0" fontId="4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7" fontId="101" fillId="0" borderId="0" applyFont="0" applyFill="0" applyBorder="0" applyAlignment="0" applyProtection="0"/>
    <xf numFmtId="43" fontId="9" fillId="0" borderId="0" applyFont="0" applyFill="0" applyBorder="0" applyAlignment="0" applyProtection="0"/>
    <xf numFmtId="248" fontId="101" fillId="0" borderId="0" applyFont="0" applyFill="0" applyBorder="0" applyAlignment="0" applyProtection="0"/>
    <xf numFmtId="43" fontId="9" fillId="0" borderId="0" applyFont="0" applyFill="0" applyBorder="0" applyAlignment="0" applyProtection="0"/>
    <xf numFmtId="186" fontId="98" fillId="0" borderId="0" applyFont="0" applyFill="0" applyBorder="0" applyAlignment="0" applyProtection="0"/>
    <xf numFmtId="186" fontId="98" fillId="0" borderId="0" applyFont="0" applyFill="0" applyBorder="0" applyAlignment="0" applyProtection="0"/>
    <xf numFmtId="169" fontId="98" fillId="0" borderId="0" applyFont="0" applyFill="0" applyBorder="0" applyAlignment="0" applyProtection="0"/>
    <xf numFmtId="246" fontId="31" fillId="0" borderId="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6" fontId="98"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169" fontId="9" fillId="0" borderId="0" applyFont="0" applyFill="0" applyBorder="0" applyAlignment="0" applyProtection="0"/>
    <xf numFmtId="169" fontId="31" fillId="0" borderId="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7" fillId="0" borderId="0" applyFont="0" applyFill="0" applyBorder="0" applyAlignment="0" applyProtection="0"/>
    <xf numFmtId="43" fontId="9" fillId="0" borderId="0" applyFont="0" applyFill="0" applyBorder="0" applyAlignment="0" applyProtection="0"/>
    <xf numFmtId="169" fontId="3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8" fillId="0" borderId="0" applyFont="0" applyFill="0" applyBorder="0" applyAlignment="0" applyProtection="0"/>
    <xf numFmtId="223" fontId="98" fillId="0" borderId="0" applyFont="0" applyFill="0" applyBorder="0" applyAlignment="0" applyProtection="0"/>
    <xf numFmtId="223" fontId="98" fillId="0" borderId="0" applyFont="0" applyFill="0" applyBorder="0" applyAlignment="0" applyProtection="0"/>
    <xf numFmtId="43" fontId="102" fillId="0" borderId="0" applyFont="0" applyFill="0" applyBorder="0" applyAlignment="0" applyProtection="0"/>
    <xf numFmtId="171" fontId="98" fillId="0" borderId="0" applyFont="0" applyFill="0" applyBorder="0" applyAlignment="0" applyProtection="0"/>
    <xf numFmtId="43" fontId="98"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249" fontId="5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31"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0" fillId="0" borderId="0" applyNumberFormat="0" applyFill="0" applyBorder="0" applyAlignment="0" applyProtection="0"/>
    <xf numFmtId="0" fontId="106" fillId="0" borderId="0">
      <alignment horizontal="center"/>
    </xf>
    <xf numFmtId="0" fontId="107" fillId="0" borderId="0" applyNumberFormat="0" applyAlignment="0">
      <alignment horizontal="left"/>
    </xf>
    <xf numFmtId="185" fontId="108" fillId="0" borderId="0" applyFont="0" applyFill="0" applyBorder="0" applyAlignment="0" applyProtection="0"/>
    <xf numFmtId="250" fontId="109" fillId="0" borderId="0" applyFill="0" applyBorder="0" applyProtection="0"/>
    <xf numFmtId="251" fontId="99" fillId="0" borderId="0" applyFont="0" applyFill="0" applyBorder="0" applyAlignment="0" applyProtection="0"/>
    <xf numFmtId="252" fontId="54" fillId="0" borderId="0" applyFill="0" applyBorder="0" applyProtection="0"/>
    <xf numFmtId="252" fontId="54" fillId="0" borderId="24" applyFill="0" applyProtection="0"/>
    <xf numFmtId="252" fontId="54" fillId="0" borderId="25" applyFill="0" applyProtection="0"/>
    <xf numFmtId="253" fontId="83" fillId="0" borderId="0" applyFont="0" applyFill="0" applyBorder="0" applyAlignment="0" applyProtection="0"/>
    <xf numFmtId="254" fontId="110" fillId="0" borderId="0" applyFont="0" applyFill="0" applyBorder="0" applyAlignment="0" applyProtection="0"/>
    <xf numFmtId="255"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7" fontId="110" fillId="0" borderId="0" applyFont="0" applyFill="0" applyBorder="0" applyAlignment="0" applyProtection="0"/>
    <xf numFmtId="215" fontId="88"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58" fontId="100" fillId="0" borderId="0" applyFont="0" applyFill="0" applyBorder="0" applyAlignment="0" applyProtection="0"/>
    <xf numFmtId="259" fontId="31" fillId="0" borderId="0" applyFont="0" applyFill="0" applyBorder="0" applyAlignment="0" applyProtection="0"/>
    <xf numFmtId="260" fontId="100" fillId="0" borderId="0" applyFont="0" applyFill="0" applyBorder="0" applyAlignment="0" applyProtection="0"/>
    <xf numFmtId="261" fontId="100" fillId="0" borderId="0" applyFont="0" applyFill="0" applyBorder="0" applyAlignment="0" applyProtection="0"/>
    <xf numFmtId="262" fontId="31" fillId="0" borderId="0" applyFont="0" applyFill="0" applyBorder="0" applyAlignment="0" applyProtection="0"/>
    <xf numFmtId="263" fontId="100" fillId="0" borderId="0" applyFont="0" applyFill="0" applyBorder="0" applyAlignment="0" applyProtection="0"/>
    <xf numFmtId="264" fontId="100" fillId="0" borderId="0" applyFont="0" applyFill="0" applyBorder="0" applyAlignment="0" applyProtection="0"/>
    <xf numFmtId="265" fontId="31" fillId="0" borderId="0" applyFont="0" applyFill="0" applyBorder="0" applyAlignment="0" applyProtection="0"/>
    <xf numFmtId="266" fontId="100" fillId="0" borderId="0" applyFont="0" applyFill="0" applyBorder="0" applyAlignment="0" applyProtection="0"/>
    <xf numFmtId="44" fontId="98"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0" fontId="31" fillId="0" borderId="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2" fontId="27" fillId="0" borderId="26"/>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1"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47" fillId="0" borderId="0" applyFill="0" applyBorder="0" applyAlignment="0"/>
    <xf numFmtId="14" fontId="46" fillId="0" borderId="0" applyFill="0" applyBorder="0" applyAlignment="0"/>
    <xf numFmtId="0" fontId="52" fillId="0" borderId="0" applyProtection="0"/>
    <xf numFmtId="43" fontId="102" fillId="0" borderId="0" applyFont="0" applyFill="0" applyBorder="0" applyAlignment="0" applyProtection="0"/>
    <xf numFmtId="3" fontId="111" fillId="0" borderId="8">
      <alignment horizontal="left" vertical="top" wrapText="1"/>
    </xf>
    <xf numFmtId="273" fontId="54" fillId="0" borderId="0" applyFill="0" applyBorder="0" applyProtection="0"/>
    <xf numFmtId="273" fontId="54" fillId="0" borderId="24" applyFill="0" applyProtection="0"/>
    <xf numFmtId="273" fontId="54" fillId="0" borderId="25" applyFill="0" applyProtection="0"/>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0" fontId="9" fillId="0" borderId="0" applyFont="0" applyFill="0" applyBorder="0" applyAlignment="0" applyProtection="0"/>
    <xf numFmtId="0" fontId="9" fillId="0" borderId="0" applyFont="0" applyFill="0" applyBorder="0" applyAlignment="0" applyProtection="0"/>
    <xf numFmtId="275" fontId="27" fillId="0" borderId="0"/>
    <xf numFmtId="276" fontId="33" fillId="0" borderId="28"/>
    <xf numFmtId="276" fontId="33" fillId="0" borderId="28"/>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77" fontId="33" fillId="0" borderId="0"/>
    <xf numFmtId="168" fontId="112" fillId="0" borderId="0" applyFont="0" applyFill="0" applyBorder="0" applyAlignment="0" applyProtection="0"/>
    <xf numFmtId="169"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168" fontId="112" fillId="0" borderId="0" applyFont="0" applyFill="0" applyBorder="0" applyAlignment="0" applyProtection="0"/>
    <xf numFmtId="168"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279"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Alignment="0" applyProtection="0"/>
    <xf numFmtId="280" fontId="27"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244" fontId="27" fillId="0" borderId="0" applyFont="0" applyFill="0" applyBorder="0" applyAlignment="0" applyProtection="0"/>
    <xf numFmtId="244" fontId="27" fillId="0" borderId="0" applyFont="0" applyFill="0" applyBorder="0" applyAlignment="0" applyProtection="0"/>
    <xf numFmtId="282" fontId="27" fillId="0" borderId="0" applyFont="0" applyFill="0" applyBorder="0" applyAlignment="0" applyProtection="0"/>
    <xf numFmtId="282" fontId="2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3" fontId="27" fillId="0" borderId="0" applyFont="0" applyBorder="0" applyAlignment="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14" fillId="0" borderId="0" applyNumberFormat="0" applyAlignment="0">
      <alignment horizontal="left"/>
    </xf>
    <xf numFmtId="0" fontId="115" fillId="0" borderId="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0" fontId="116" fillId="0" borderId="0"/>
    <xf numFmtId="0" fontId="117" fillId="0" borderId="0" applyNumberFormat="0" applyFill="0" applyBorder="0" applyAlignment="0" applyProtection="0"/>
    <xf numFmtId="3" fontId="27" fillId="0" borderId="0" applyFont="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31"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Protection="0">
      <alignment vertical="center"/>
    </xf>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Alignment="0" applyProtection="0"/>
    <xf numFmtId="284" fontId="124" fillId="0" borderId="29" applyNumberFormat="0" applyFill="0" applyBorder="0" applyAlignment="0" applyProtection="0"/>
    <xf numFmtId="0" fontId="125" fillId="0" borderId="0" applyNumberFormat="0" applyFill="0" applyBorder="0" applyAlignment="0" applyProtection="0"/>
    <xf numFmtId="0" fontId="126" fillId="0" borderId="0">
      <alignment vertical="top" wrapText="1"/>
    </xf>
    <xf numFmtId="0" fontId="127" fillId="8"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285" fontId="129" fillId="4" borderId="0" applyBorder="0" applyProtection="0"/>
    <xf numFmtId="0" fontId="130" fillId="0" borderId="30" applyNumberFormat="0" applyFill="0" applyBorder="0" applyAlignment="0" applyProtection="0">
      <alignment horizontal="center" vertical="center"/>
    </xf>
    <xf numFmtId="0" fontId="131" fillId="0" borderId="0" applyNumberFormat="0" applyFont="0" applyBorder="0" applyAlignment="0">
      <alignment horizontal="left" vertical="center"/>
    </xf>
    <xf numFmtId="286" fontId="83" fillId="0" borderId="0" applyFont="0" applyFill="0" applyBorder="0" applyAlignment="0" applyProtection="0"/>
    <xf numFmtId="0" fontId="132" fillId="27" borderId="0"/>
    <xf numFmtId="0" fontId="133" fillId="0" borderId="0">
      <alignment horizontal="left"/>
    </xf>
    <xf numFmtId="0" fontId="134" fillId="0" borderId="0">
      <alignment horizontal="left"/>
    </xf>
    <xf numFmtId="0" fontId="44" fillId="0" borderId="31" applyNumberFormat="0" applyAlignment="0" applyProtection="0">
      <alignment horizontal="left" vertical="center"/>
    </xf>
    <xf numFmtId="0" fontId="44" fillId="0" borderId="31" applyNumberFormat="0" applyAlignment="0" applyProtection="0">
      <alignment horizontal="left" vertical="center"/>
    </xf>
    <xf numFmtId="0" fontId="44" fillId="0" borderId="32">
      <alignment horizontal="left" vertical="center"/>
    </xf>
    <xf numFmtId="0" fontId="44" fillId="0" borderId="32">
      <alignment horizontal="left" vertical="center"/>
    </xf>
    <xf numFmtId="14" fontId="135" fillId="28" borderId="33">
      <alignment horizontal="center" vertical="center" wrapText="1"/>
    </xf>
    <xf numFmtId="0" fontId="136" fillId="0" borderId="34" applyNumberFormat="0" applyFill="0" applyAlignment="0" applyProtection="0"/>
    <xf numFmtId="0" fontId="137" fillId="0" borderId="35" applyNumberFormat="0" applyFill="0" applyAlignment="0" applyProtection="0"/>
    <xf numFmtId="0" fontId="138" fillId="0" borderId="36" applyNumberFormat="0" applyFill="0" applyAlignment="0" applyProtection="0"/>
    <xf numFmtId="0" fontId="138" fillId="0" borderId="0" applyNumberFormat="0" applyFill="0" applyBorder="0" applyAlignment="0" applyProtection="0"/>
    <xf numFmtId="0" fontId="92" fillId="0" borderId="0" applyFill="0" applyAlignment="0" applyProtection="0">
      <protection locked="0"/>
    </xf>
    <xf numFmtId="0" fontId="92" fillId="0" borderId="2" applyFill="0" applyAlignment="0" applyProtection="0">
      <protection locked="0"/>
    </xf>
    <xf numFmtId="0" fontId="139" fillId="0" borderId="0" applyProtection="0"/>
    <xf numFmtId="0" fontId="44" fillId="0" borderId="0" applyProtection="0"/>
    <xf numFmtId="0" fontId="140" fillId="0" borderId="33">
      <alignment horizontal="center"/>
    </xf>
    <xf numFmtId="0" fontId="140" fillId="0" borderId="0">
      <alignment horizontal="center"/>
    </xf>
    <xf numFmtId="5" fontId="141" fillId="29" borderId="28" applyNumberFormat="0" applyAlignment="0">
      <alignment horizontal="left" vertical="top"/>
    </xf>
    <xf numFmtId="5" fontId="141" fillId="29" borderId="28" applyNumberFormat="0" applyAlignment="0">
      <alignment horizontal="left" vertical="top"/>
    </xf>
    <xf numFmtId="287" fontId="141" fillId="29" borderId="28" applyNumberFormat="0" applyAlignment="0">
      <alignment horizontal="left" vertical="top"/>
    </xf>
    <xf numFmtId="49" fontId="142" fillId="0" borderId="28">
      <alignment vertical="center"/>
    </xf>
    <xf numFmtId="49" fontId="142" fillId="0" borderId="28">
      <alignment vertical="center"/>
    </xf>
    <xf numFmtId="0" fontId="54" fillId="0" borderId="0"/>
    <xf numFmtId="168" fontId="27" fillId="0" borderId="0" applyFont="0" applyFill="0" applyBorder="0" applyAlignment="0" applyProtection="0"/>
    <xf numFmtId="38" fontId="48"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88" fontId="143" fillId="0" borderId="0" applyFont="0" applyFill="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30" borderId="28" applyNumberFormat="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68" fontId="27" fillId="0" borderId="0" applyFont="0" applyFill="0" applyBorder="0" applyAlignment="0" applyProtection="0"/>
    <xf numFmtId="0" fontId="27" fillId="0" borderId="0"/>
    <xf numFmtId="0" fontId="76" fillId="0" borderId="38">
      <alignment horizontal="centerContinuous"/>
    </xf>
    <xf numFmtId="0" fontId="48" fillId="0" borderId="0"/>
    <xf numFmtId="0" fontId="54" fillId="0" borderId="0" applyNumberFormat="0" applyFont="0" applyFill="0" applyBorder="0" applyProtection="0">
      <alignment horizontal="left" vertical="center"/>
    </xf>
    <xf numFmtId="0" fontId="48" fillId="0" borderId="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48" fillId="0" borderId="39" applyNumberFormat="0" applyFill="0" applyAlignment="0" applyProtection="0"/>
    <xf numFmtId="3" fontId="149" fillId="0" borderId="8" applyNumberFormat="0" applyAlignment="0">
      <alignment horizontal="center" vertical="center"/>
    </xf>
    <xf numFmtId="3" fontId="61" fillId="0" borderId="8" applyNumberFormat="0" applyAlignment="0">
      <alignment horizontal="center" vertical="center"/>
    </xf>
    <xf numFmtId="3" fontId="141" fillId="0" borderId="8" applyNumberFormat="0" applyAlignment="0">
      <alignment horizontal="center" vertical="center"/>
    </xf>
    <xf numFmtId="272" fontId="150" fillId="0" borderId="40" applyNumberFormat="0" applyFont="0" applyFill="0" applyBorder="0">
      <alignment horizontal="center"/>
    </xf>
    <xf numFmtId="272" fontId="150" fillId="0" borderId="40"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68" fontId="67" fillId="0" borderId="0" applyFont="0" applyFill="0" applyBorder="0" applyAlignment="0" applyProtection="0"/>
    <xf numFmtId="169" fontId="67" fillId="0" borderId="0" applyFont="0" applyFill="0" applyBorder="0" applyAlignment="0" applyProtection="0"/>
    <xf numFmtId="0" fontId="151" fillId="0" borderId="33"/>
    <xf numFmtId="0" fontId="152" fillId="0" borderId="33"/>
    <xf numFmtId="289" fontId="67" fillId="0" borderId="40"/>
    <xf numFmtId="289" fontId="67" fillId="0" borderId="40"/>
    <xf numFmtId="290" fontId="153" fillId="0" borderId="40"/>
    <xf numFmtId="291" fontId="72" fillId="0" borderId="0" applyFont="0" applyFill="0" applyBorder="0" applyAlignment="0" applyProtection="0"/>
    <xf numFmtId="292" fontId="72" fillId="0" borderId="0" applyFont="0" applyFill="0" applyBorder="0" applyAlignment="0" applyProtection="0"/>
    <xf numFmtId="293" fontId="67" fillId="0" borderId="0" applyFont="0" applyFill="0" applyBorder="0" applyAlignment="0" applyProtection="0"/>
    <xf numFmtId="294" fontId="67" fillId="0" borderId="0" applyFont="0" applyFill="0" applyBorder="0" applyAlignment="0" applyProtection="0"/>
    <xf numFmtId="0" fontId="52" fillId="0" borderId="0" applyNumberFormat="0" applyFont="0" applyFill="0" applyAlignment="0"/>
    <xf numFmtId="0" fontId="154" fillId="31" borderId="0" applyNumberFormat="0" applyBorder="0" applyAlignment="0" applyProtection="0"/>
    <xf numFmtId="0" fontId="83" fillId="0" borderId="28"/>
    <xf numFmtId="0" fontId="54" fillId="0" borderId="0"/>
    <xf numFmtId="0" fontId="33" fillId="0" borderId="10" applyNumberFormat="0" applyAlignment="0">
      <alignment horizontal="center"/>
    </xf>
    <xf numFmtId="37" fontId="155" fillId="0" borderId="0"/>
    <xf numFmtId="37" fontId="155" fillId="0" borderId="0"/>
    <xf numFmtId="37" fontId="155" fillId="0" borderId="0"/>
    <xf numFmtId="0" fontId="156" fillId="0" borderId="28" applyNumberFormat="0" applyFont="0" applyFill="0" applyBorder="0" applyAlignment="0">
      <alignment horizontal="center"/>
    </xf>
    <xf numFmtId="0" fontId="156" fillId="0" borderId="28" applyNumberFormat="0" applyFont="0" applyFill="0" applyBorder="0" applyAlignment="0">
      <alignment horizontal="center"/>
    </xf>
    <xf numFmtId="295" fontId="157" fillId="0" borderId="0"/>
    <xf numFmtId="0" fontId="158" fillId="0" borderId="0"/>
    <xf numFmtId="0" fontId="9" fillId="0" borderId="0"/>
    <xf numFmtId="0" fontId="159" fillId="0" borderId="0"/>
    <xf numFmtId="0" fontId="160" fillId="0" borderId="0"/>
    <xf numFmtId="0" fontId="161" fillId="0" borderId="0"/>
    <xf numFmtId="0" fontId="11" fillId="0" borderId="0"/>
    <xf numFmtId="0" fontId="98" fillId="0" borderId="0"/>
    <xf numFmtId="0" fontId="162" fillId="0" borderId="0"/>
    <xf numFmtId="0" fontId="9" fillId="0" borderId="0"/>
    <xf numFmtId="0" fontId="163" fillId="0" borderId="0"/>
    <xf numFmtId="0" fontId="9" fillId="0" borderId="0"/>
    <xf numFmtId="0" fontId="67" fillId="0" borderId="0"/>
    <xf numFmtId="0" fontId="9" fillId="0" borderId="0"/>
    <xf numFmtId="0" fontId="9" fillId="0" borderId="0"/>
    <xf numFmtId="0" fontId="101" fillId="0" borderId="0"/>
    <xf numFmtId="0" fontId="11" fillId="0" borderId="0"/>
    <xf numFmtId="0" fontId="11" fillId="0" borderId="0"/>
    <xf numFmtId="0" fontId="11" fillId="0" borderId="0"/>
    <xf numFmtId="0" fontId="11" fillId="0" borderId="0"/>
    <xf numFmtId="0" fontId="56" fillId="0" borderId="0"/>
    <xf numFmtId="0" fontId="98" fillId="0" borderId="0"/>
    <xf numFmtId="0" fontId="162" fillId="0" borderId="0"/>
    <xf numFmtId="0" fontId="9" fillId="0" borderId="0"/>
    <xf numFmtId="0" fontId="98" fillId="0" borderId="0"/>
    <xf numFmtId="0" fontId="164" fillId="0" borderId="0"/>
    <xf numFmtId="0" fontId="67" fillId="0" borderId="0"/>
    <xf numFmtId="0" fontId="98" fillId="0" borderId="0"/>
    <xf numFmtId="0" fontId="9" fillId="0" borderId="0"/>
    <xf numFmtId="0" fontId="101" fillId="0" borderId="0"/>
    <xf numFmtId="0" fontId="52" fillId="0" borderId="0"/>
    <xf numFmtId="0" fontId="31" fillId="0" borderId="0"/>
    <xf numFmtId="0" fontId="9" fillId="0" borderId="0"/>
    <xf numFmtId="0" fontId="11" fillId="0" borderId="0"/>
    <xf numFmtId="0" fontId="11" fillId="0" borderId="0"/>
    <xf numFmtId="0" fontId="11" fillId="0" borderId="0"/>
    <xf numFmtId="0" fontId="11" fillId="0" borderId="0"/>
    <xf numFmtId="0" fontId="31" fillId="0" borderId="0" applyProtection="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9" fillId="0" borderId="0"/>
    <xf numFmtId="0" fontId="9" fillId="0" borderId="0"/>
    <xf numFmtId="0" fontId="98" fillId="0" borderId="0"/>
    <xf numFmtId="0" fontId="165" fillId="0" borderId="0"/>
    <xf numFmtId="0" fontId="9" fillId="0" borderId="0"/>
    <xf numFmtId="0" fontId="9" fillId="0" borderId="0"/>
    <xf numFmtId="0" fontId="101" fillId="0" borderId="0"/>
    <xf numFmtId="0" fontId="98" fillId="0" borderId="0"/>
    <xf numFmtId="0" fontId="101" fillId="0" borderId="0"/>
    <xf numFmtId="0" fontId="98" fillId="0" borderId="0"/>
    <xf numFmtId="0" fontId="101" fillId="0" borderId="0"/>
    <xf numFmtId="0" fontId="33" fillId="0" borderId="0"/>
    <xf numFmtId="0" fontId="101" fillId="0" borderId="0"/>
    <xf numFmtId="0" fontId="98" fillId="0" borderId="0"/>
    <xf numFmtId="0" fontId="98" fillId="0" borderId="0"/>
    <xf numFmtId="0" fontId="98" fillId="0" borderId="0"/>
    <xf numFmtId="0" fontId="98"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101" fillId="0" borderId="0"/>
    <xf numFmtId="0" fontId="101" fillId="0" borderId="0"/>
    <xf numFmtId="0" fontId="98" fillId="0" borderId="0"/>
    <xf numFmtId="0" fontId="165" fillId="0" borderId="0"/>
    <xf numFmtId="0" fontId="165" fillId="0" borderId="0"/>
    <xf numFmtId="0" fontId="165" fillId="0" borderId="0"/>
    <xf numFmtId="0" fontId="163" fillId="0" borderId="0"/>
    <xf numFmtId="0" fontId="31" fillId="0" borderId="0" applyProtection="0"/>
    <xf numFmtId="0" fontId="11" fillId="0" borderId="0"/>
    <xf numFmtId="0" fontId="98" fillId="0" borderId="0"/>
    <xf numFmtId="0" fontId="54" fillId="0" borderId="0"/>
    <xf numFmtId="0" fontId="98" fillId="0" borderId="0"/>
    <xf numFmtId="0" fontId="98" fillId="0" borderId="0"/>
    <xf numFmtId="0" fontId="166" fillId="0" borderId="0"/>
    <xf numFmtId="0" fontId="98" fillId="0" borderId="0"/>
    <xf numFmtId="0" fontId="98" fillId="0" borderId="0"/>
    <xf numFmtId="0" fontId="27" fillId="0" borderId="0"/>
    <xf numFmtId="0" fontId="101" fillId="0" borderId="0"/>
    <xf numFmtId="0" fontId="98"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33" fillId="0" borderId="0"/>
    <xf numFmtId="0" fontId="98" fillId="0" borderId="0"/>
    <xf numFmtId="0" fontId="165" fillId="0" borderId="0"/>
    <xf numFmtId="0" fontId="9" fillId="0" borderId="0"/>
    <xf numFmtId="0" fontId="165" fillId="0" borderId="0"/>
    <xf numFmtId="0" fontId="9" fillId="0" borderId="0"/>
    <xf numFmtId="0" fontId="31" fillId="0" borderId="0"/>
    <xf numFmtId="0" fontId="31" fillId="0" borderId="0" applyProtection="0"/>
    <xf numFmtId="0" fontId="31" fillId="0" borderId="0"/>
    <xf numFmtId="0" fontId="31" fillId="0" borderId="0" applyProtection="0"/>
    <xf numFmtId="0" fontId="9" fillId="0" borderId="0"/>
    <xf numFmtId="0" fontId="31" fillId="0" borderId="0" applyProtection="0"/>
    <xf numFmtId="0" fontId="52" fillId="0" borderId="0"/>
    <xf numFmtId="0" fontId="9" fillId="0" borderId="0"/>
    <xf numFmtId="0" fontId="31" fillId="0" borderId="0" applyProtection="0"/>
    <xf numFmtId="0" fontId="31" fillId="0" borderId="0"/>
    <xf numFmtId="0" fontId="52" fillId="0" borderId="0"/>
    <xf numFmtId="0" fontId="31" fillId="0" borderId="0" applyProtection="0"/>
    <xf numFmtId="0" fontId="52" fillId="0" borderId="0"/>
    <xf numFmtId="0" fontId="31" fillId="0" borderId="0" applyProtection="0"/>
    <xf numFmtId="0" fontId="98" fillId="0" borderId="0"/>
    <xf numFmtId="0" fontId="31" fillId="0" borderId="0" applyProtection="0"/>
    <xf numFmtId="0" fontId="9" fillId="0" borderId="0"/>
    <xf numFmtId="0" fontId="167" fillId="0" borderId="0"/>
    <xf numFmtId="0" fontId="98" fillId="0" borderId="0"/>
    <xf numFmtId="0" fontId="9" fillId="0" borderId="0"/>
    <xf numFmtId="0" fontId="9" fillId="0" borderId="0"/>
    <xf numFmtId="0" fontId="162"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11" fillId="0" borderId="0"/>
    <xf numFmtId="0" fontId="165" fillId="0" borderId="0"/>
    <xf numFmtId="0" fontId="9" fillId="0" borderId="0"/>
    <xf numFmtId="0" fontId="72" fillId="0" borderId="0"/>
    <xf numFmtId="0" fontId="72" fillId="0" borderId="0" applyProtection="0"/>
    <xf numFmtId="0" fontId="98" fillId="0" borderId="0" applyProtection="0"/>
    <xf numFmtId="0" fontId="11" fillId="0" borderId="0"/>
    <xf numFmtId="0" fontId="11" fillId="0" borderId="0"/>
    <xf numFmtId="0" fontId="11" fillId="0" borderId="0"/>
    <xf numFmtId="0" fontId="11" fillId="0" borderId="0"/>
    <xf numFmtId="0" fontId="11" fillId="0" borderId="0"/>
    <xf numFmtId="0" fontId="67" fillId="0" borderId="0"/>
    <xf numFmtId="0" fontId="9" fillId="0" borderId="0"/>
    <xf numFmtId="0" fontId="72"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68" fillId="0" borderId="0"/>
    <xf numFmtId="0" fontId="31" fillId="0" borderId="0"/>
    <xf numFmtId="0" fontId="31" fillId="0" borderId="0"/>
    <xf numFmtId="0" fontId="31" fillId="0" borderId="0"/>
    <xf numFmtId="0" fontId="161" fillId="0" borderId="0"/>
    <xf numFmtId="0" fontId="161" fillId="0" borderId="0"/>
    <xf numFmtId="0" fontId="98" fillId="0" borderId="0" applyProtection="0"/>
    <xf numFmtId="0" fontId="161" fillId="0" borderId="0"/>
    <xf numFmtId="0" fontId="161" fillId="0" borderId="0"/>
    <xf numFmtId="0" fontId="161" fillId="0" borderId="0"/>
    <xf numFmtId="0" fontId="161" fillId="0" borderId="0"/>
    <xf numFmtId="0" fontId="31" fillId="0" borderId="0"/>
    <xf numFmtId="0" fontId="161" fillId="0" borderId="0"/>
    <xf numFmtId="0" fontId="161" fillId="0" borderId="0"/>
    <xf numFmtId="0" fontId="31" fillId="0" borderId="0"/>
    <xf numFmtId="0" fontId="11" fillId="0" borderId="0"/>
    <xf numFmtId="0" fontId="11" fillId="0" borderId="0"/>
    <xf numFmtId="0" fontId="11" fillId="0" borderId="0"/>
    <xf numFmtId="0" fontId="11" fillId="0" borderId="0"/>
    <xf numFmtId="0" fontId="9" fillId="0" borderId="0"/>
    <xf numFmtId="0" fontId="101" fillId="0" borderId="0"/>
    <xf numFmtId="0" fontId="37" fillId="0" borderId="0"/>
    <xf numFmtId="0" fontId="101" fillId="0" borderId="0"/>
    <xf numFmtId="0" fontId="101" fillId="0" borderId="0"/>
    <xf numFmtId="0" fontId="101" fillId="0" borderId="0"/>
    <xf numFmtId="0" fontId="101" fillId="0" borderId="0"/>
    <xf numFmtId="0" fontId="101" fillId="0" borderId="0"/>
    <xf numFmtId="0" fontId="98" fillId="0" borderId="0"/>
    <xf numFmtId="0" fontId="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7" fillId="0" borderId="0"/>
    <xf numFmtId="0" fontId="9" fillId="0" borderId="0"/>
    <xf numFmtId="0" fontId="31" fillId="0" borderId="0"/>
    <xf numFmtId="0" fontId="9" fillId="0" borderId="0"/>
    <xf numFmtId="0" fontId="9" fillId="0" borderId="0"/>
    <xf numFmtId="0" fontId="9" fillId="0" borderId="0" applyProtection="0"/>
    <xf numFmtId="0" fontId="31" fillId="0" borderId="0"/>
    <xf numFmtId="0" fontId="31" fillId="0" borderId="0"/>
    <xf numFmtId="0" fontId="11" fillId="0" borderId="0"/>
    <xf numFmtId="0" fontId="11" fillId="0" borderId="0"/>
    <xf numFmtId="0" fontId="31" fillId="0" borderId="0"/>
    <xf numFmtId="0" fontId="169"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6" fillId="0" borderId="0"/>
    <xf numFmtId="0" fontId="27" fillId="0" borderId="0"/>
    <xf numFmtId="0" fontId="27" fillId="0" borderId="0"/>
    <xf numFmtId="0" fontId="98" fillId="0" borderId="0"/>
    <xf numFmtId="0" fontId="54" fillId="0" borderId="0"/>
    <xf numFmtId="0" fontId="54" fillId="0" borderId="0"/>
    <xf numFmtId="0" fontId="27" fillId="0" borderId="0"/>
    <xf numFmtId="0" fontId="98" fillId="0" borderId="0"/>
    <xf numFmtId="0" fontId="98" fillId="0" borderId="0"/>
    <xf numFmtId="0" fontId="98" fillId="0" borderId="0"/>
    <xf numFmtId="0" fontId="9" fillId="0" borderId="0"/>
    <xf numFmtId="0" fontId="9" fillId="0" borderId="0"/>
    <xf numFmtId="0" fontId="98" fillId="0" borderId="0"/>
    <xf numFmtId="0" fontId="98"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27" fillId="0" borderId="0"/>
    <xf numFmtId="0" fontId="55" fillId="0" borderId="0" applyFont="0"/>
    <xf numFmtId="0" fontId="112" fillId="0" borderId="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67" fillId="32" borderId="41" applyNumberFormat="0" applyFont="0" applyAlignment="0" applyProtection="0"/>
    <xf numFmtId="296" fontId="170" fillId="0" borderId="0" applyFont="0" applyFill="0" applyBorder="0" applyProtection="0">
      <alignment vertical="top" wrapText="1"/>
    </xf>
    <xf numFmtId="0" fontId="33" fillId="0" borderId="0"/>
    <xf numFmtId="0" fontId="33" fillId="0" borderId="0"/>
    <xf numFmtId="0" fontId="33" fillId="0" borderId="0" applyProtection="0"/>
    <xf numFmtId="0" fontId="33" fillId="0" borderId="0" applyProtection="0"/>
    <xf numFmtId="3" fontId="171" fillId="0" borderId="0" applyFont="0" applyFill="0" applyBorder="0" applyAlignment="0" applyProtection="0"/>
    <xf numFmtId="168" fontId="5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17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Protection="0"/>
    <xf numFmtId="0" fontId="9" fillId="0" borderId="0" applyFont="0" applyFill="0" applyBorder="0" applyAlignment="0" applyProtection="0"/>
    <xf numFmtId="0" fontId="54" fillId="0" borderId="0"/>
    <xf numFmtId="0" fontId="173" fillId="24" borderId="42" applyNumberFormat="0" applyAlignment="0" applyProtection="0"/>
    <xf numFmtId="171" fontId="174" fillId="0" borderId="10" applyFont="0" applyBorder="0" applyAlignment="0"/>
    <xf numFmtId="0" fontId="175" fillId="26" borderId="0"/>
    <xf numFmtId="0" fontId="105" fillId="26" borderId="0"/>
    <xf numFmtId="0" fontId="105" fillId="26" borderId="0"/>
    <xf numFmtId="41" fontId="67"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297" fontId="92" fillId="0" borderId="0" applyFont="0" applyFill="0" applyBorder="0" applyAlignment="0" applyProtection="0"/>
    <xf numFmtId="298" fontId="99" fillId="0" borderId="0" applyFont="0" applyFill="0" applyBorder="0" applyAlignment="0" applyProtection="0"/>
    <xf numFmtId="299" fontId="100"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221" fontId="67"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301" fontId="67"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31"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03" fontId="100" fillId="0" borderId="0" applyFont="0" applyFill="0" applyBorder="0" applyAlignment="0" applyProtection="0"/>
    <xf numFmtId="304" fontId="99" fillId="0" borderId="0" applyFont="0" applyFill="0" applyBorder="0" applyAlignment="0" applyProtection="0"/>
    <xf numFmtId="305" fontId="100" fillId="0" borderId="0" applyFont="0" applyFill="0" applyBorder="0" applyAlignment="0" applyProtection="0"/>
    <xf numFmtId="306" fontId="99" fillId="0" borderId="0" applyFont="0" applyFill="0" applyBorder="0" applyAlignment="0" applyProtection="0"/>
    <xf numFmtId="307" fontId="100" fillId="0" borderId="0" applyFont="0" applyFill="0" applyBorder="0" applyAlignment="0" applyProtection="0"/>
    <xf numFmtId="308" fontId="9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3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8" fillId="0" borderId="43" applyNumberFormat="0" applyBorder="0"/>
    <xf numFmtId="9" fontId="48" fillId="0" borderId="43" applyNumberFormat="0" applyBorder="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76" fillId="0" borderId="0"/>
    <xf numFmtId="0" fontId="177" fillId="0" borderId="0"/>
    <xf numFmtId="0" fontId="48" fillId="0" borderId="0" applyNumberFormat="0" applyFont="0" applyFill="0" applyBorder="0" applyAlignment="0" applyProtection="0">
      <alignment horizontal="left"/>
    </xf>
    <xf numFmtId="0" fontId="178" fillId="0" borderId="33">
      <alignment horizontal="center"/>
    </xf>
    <xf numFmtId="1" fontId="67" fillId="0" borderId="8" applyNumberFormat="0" applyFill="0" applyAlignment="0" applyProtection="0">
      <alignment horizontal="center" vertical="center"/>
    </xf>
    <xf numFmtId="0" fontId="179" fillId="33" borderId="0" applyNumberFormat="0" applyFont="0" applyBorder="0" applyAlignment="0">
      <alignment horizontal="center"/>
    </xf>
    <xf numFmtId="0" fontId="179" fillId="33" borderId="0" applyNumberFormat="0" applyFont="0" applyBorder="0" applyAlignment="0">
      <alignment horizontal="center"/>
    </xf>
    <xf numFmtId="14" fontId="180" fillId="0" borderId="0" applyNumberFormat="0" applyFill="0" applyBorder="0" applyAlignment="0" applyProtection="0">
      <alignment horizontal="left"/>
    </xf>
    <xf numFmtId="0" fontId="146" fillId="0" borderId="0"/>
    <xf numFmtId="0" fontId="33" fillId="0" borderId="0"/>
    <xf numFmtId="41" fontId="34" fillId="0" borderId="0" applyFont="0" applyFill="0" applyBorder="0" applyAlignment="0" applyProtection="0"/>
    <xf numFmtId="203" fontId="3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200" fontId="34" fillId="0" borderId="0" applyFont="0" applyFill="0" applyBorder="0" applyAlignment="0" applyProtection="0"/>
    <xf numFmtId="41" fontId="31" fillId="0" borderId="0" applyProtection="0"/>
    <xf numFmtId="4" fontId="181" fillId="34" borderId="44" applyNumberFormat="0" applyProtection="0">
      <alignment vertical="center"/>
    </xf>
    <xf numFmtId="4" fontId="182" fillId="34" borderId="44" applyNumberFormat="0" applyProtection="0">
      <alignment vertical="center"/>
    </xf>
    <xf numFmtId="4" fontId="183" fillId="34" borderId="44" applyNumberFormat="0" applyProtection="0">
      <alignment vertical="center"/>
    </xf>
    <xf numFmtId="4" fontId="184" fillId="34" borderId="44" applyNumberFormat="0" applyProtection="0">
      <alignment vertical="center"/>
    </xf>
    <xf numFmtId="4" fontId="185" fillId="34" borderId="44" applyNumberFormat="0" applyProtection="0">
      <alignment horizontal="left" vertical="center" indent="1"/>
    </xf>
    <xf numFmtId="4" fontId="186" fillId="34" borderId="44" applyNumberFormat="0" applyProtection="0">
      <alignment horizontal="left" vertical="center" indent="1"/>
    </xf>
    <xf numFmtId="4" fontId="185" fillId="35" borderId="0" applyNumberFormat="0" applyProtection="0">
      <alignment horizontal="left" vertical="center" indent="1"/>
    </xf>
    <xf numFmtId="4" fontId="186" fillId="35" borderId="0" applyNumberFormat="0" applyProtection="0">
      <alignment horizontal="left" vertical="center" indent="1"/>
    </xf>
    <xf numFmtId="4" fontId="185" fillId="36" borderId="44" applyNumberFormat="0" applyProtection="0">
      <alignment horizontal="right" vertical="center"/>
    </xf>
    <xf numFmtId="4" fontId="186" fillId="36" borderId="44" applyNumberFormat="0" applyProtection="0">
      <alignment horizontal="right" vertical="center"/>
    </xf>
    <xf numFmtId="4" fontId="185" fillId="37" borderId="44" applyNumberFormat="0" applyProtection="0">
      <alignment horizontal="right" vertical="center"/>
    </xf>
    <xf numFmtId="4" fontId="186" fillId="37" borderId="44" applyNumberFormat="0" applyProtection="0">
      <alignment horizontal="right" vertical="center"/>
    </xf>
    <xf numFmtId="4" fontId="185" fillId="38" borderId="44" applyNumberFormat="0" applyProtection="0">
      <alignment horizontal="right" vertical="center"/>
    </xf>
    <xf numFmtId="4" fontId="186" fillId="38" borderId="44" applyNumberFormat="0" applyProtection="0">
      <alignment horizontal="right" vertical="center"/>
    </xf>
    <xf numFmtId="4" fontId="185" fillId="39" borderId="44" applyNumberFormat="0" applyProtection="0">
      <alignment horizontal="right" vertical="center"/>
    </xf>
    <xf numFmtId="4" fontId="186" fillId="39" borderId="44" applyNumberFormat="0" applyProtection="0">
      <alignment horizontal="right" vertical="center"/>
    </xf>
    <xf numFmtId="4" fontId="185" fillId="40" borderId="44" applyNumberFormat="0" applyProtection="0">
      <alignment horizontal="right" vertical="center"/>
    </xf>
    <xf numFmtId="4" fontId="186" fillId="40" borderId="44" applyNumberFormat="0" applyProtection="0">
      <alignment horizontal="right" vertical="center"/>
    </xf>
    <xf numFmtId="4" fontId="185" fillId="41" borderId="44" applyNumberFormat="0" applyProtection="0">
      <alignment horizontal="right" vertical="center"/>
    </xf>
    <xf numFmtId="4" fontId="186" fillId="41" borderId="44" applyNumberFormat="0" applyProtection="0">
      <alignment horizontal="right" vertical="center"/>
    </xf>
    <xf numFmtId="4" fontId="185" fillId="42" borderId="44" applyNumberFormat="0" applyProtection="0">
      <alignment horizontal="right" vertical="center"/>
    </xf>
    <xf numFmtId="4" fontId="186" fillId="42" borderId="44" applyNumberFormat="0" applyProtection="0">
      <alignment horizontal="right" vertical="center"/>
    </xf>
    <xf numFmtId="4" fontId="185" fillId="43" borderId="44" applyNumberFormat="0" applyProtection="0">
      <alignment horizontal="right" vertical="center"/>
    </xf>
    <xf numFmtId="4" fontId="186" fillId="43" borderId="44" applyNumberFormat="0" applyProtection="0">
      <alignment horizontal="right" vertical="center"/>
    </xf>
    <xf numFmtId="4" fontId="185" fillId="44" borderId="44" applyNumberFormat="0" applyProtection="0">
      <alignment horizontal="right" vertical="center"/>
    </xf>
    <xf numFmtId="4" fontId="186" fillId="44" borderId="44" applyNumberFormat="0" applyProtection="0">
      <alignment horizontal="right" vertical="center"/>
    </xf>
    <xf numFmtId="4" fontId="181" fillId="45" borderId="45" applyNumberFormat="0" applyProtection="0">
      <alignment horizontal="left" vertical="center" indent="1"/>
    </xf>
    <xf numFmtId="4" fontId="182" fillId="45" borderId="45" applyNumberFormat="0" applyProtection="0">
      <alignment horizontal="left" vertical="center" indent="1"/>
    </xf>
    <xf numFmtId="4" fontId="181" fillId="46" borderId="0" applyNumberFormat="0" applyProtection="0">
      <alignment horizontal="left" vertical="center" indent="1"/>
    </xf>
    <xf numFmtId="4" fontId="182" fillId="46" borderId="0" applyNumberFormat="0" applyProtection="0">
      <alignment horizontal="left" vertical="center" indent="1"/>
    </xf>
    <xf numFmtId="4" fontId="181" fillId="35" borderId="0" applyNumberFormat="0" applyProtection="0">
      <alignment horizontal="left" vertical="center" indent="1"/>
    </xf>
    <xf numFmtId="4" fontId="182" fillId="35" borderId="0" applyNumberFormat="0" applyProtection="0">
      <alignment horizontal="left" vertical="center" indent="1"/>
    </xf>
    <xf numFmtId="4" fontId="185" fillId="46" borderId="44" applyNumberFormat="0" applyProtection="0">
      <alignment horizontal="right" vertical="center"/>
    </xf>
    <xf numFmtId="4" fontId="186" fillId="46" borderId="44" applyNumberFormat="0" applyProtection="0">
      <alignment horizontal="right" vertical="center"/>
    </xf>
    <xf numFmtId="4" fontId="47" fillId="46" borderId="0" applyNumberFormat="0" applyProtection="0">
      <alignment horizontal="left" vertical="center" indent="1"/>
    </xf>
    <xf numFmtId="4" fontId="46" fillId="46" borderId="0" applyNumberFormat="0" applyProtection="0">
      <alignment horizontal="left" vertical="center" indent="1"/>
    </xf>
    <xf numFmtId="4" fontId="47" fillId="35" borderId="0" applyNumberFormat="0" applyProtection="0">
      <alignment horizontal="left" vertical="center" indent="1"/>
    </xf>
    <xf numFmtId="4" fontId="46" fillId="35" borderId="0" applyNumberFormat="0" applyProtection="0">
      <alignment horizontal="left" vertical="center" indent="1"/>
    </xf>
    <xf numFmtId="4" fontId="185" fillId="47" borderId="44" applyNumberFormat="0" applyProtection="0">
      <alignment vertical="center"/>
    </xf>
    <xf numFmtId="4" fontId="186" fillId="47" borderId="44" applyNumberFormat="0" applyProtection="0">
      <alignment vertical="center"/>
    </xf>
    <xf numFmtId="4" fontId="187" fillId="47" borderId="44" applyNumberFormat="0" applyProtection="0">
      <alignment vertical="center"/>
    </xf>
    <xf numFmtId="4" fontId="188" fillId="47" borderId="44" applyNumberFormat="0" applyProtection="0">
      <alignment vertical="center"/>
    </xf>
    <xf numFmtId="4" fontId="181" fillId="46" borderId="46" applyNumberFormat="0" applyProtection="0">
      <alignment horizontal="left" vertical="center" indent="1"/>
    </xf>
    <xf numFmtId="4" fontId="182" fillId="46" borderId="46" applyNumberFormat="0" applyProtection="0">
      <alignment horizontal="left" vertical="center" indent="1"/>
    </xf>
    <xf numFmtId="4" fontId="185" fillId="47" borderId="44" applyNumberFormat="0" applyProtection="0">
      <alignment horizontal="right" vertical="center"/>
    </xf>
    <xf numFmtId="4" fontId="186" fillId="47" borderId="44" applyNumberFormat="0" applyProtection="0">
      <alignment horizontal="right" vertical="center"/>
    </xf>
    <xf numFmtId="4" fontId="187" fillId="47" borderId="44" applyNumberFormat="0" applyProtection="0">
      <alignment horizontal="right" vertical="center"/>
    </xf>
    <xf numFmtId="4" fontId="188" fillId="47" borderId="44" applyNumberFormat="0" applyProtection="0">
      <alignment horizontal="right" vertical="center"/>
    </xf>
    <xf numFmtId="4" fontId="181" fillId="46" borderId="44" applyNumberFormat="0" applyProtection="0">
      <alignment horizontal="left" vertical="center" indent="1"/>
    </xf>
    <xf numFmtId="4" fontId="182" fillId="46" borderId="44" applyNumberFormat="0" applyProtection="0">
      <alignment horizontal="left" vertical="center" indent="1"/>
    </xf>
    <xf numFmtId="4" fontId="189" fillId="29" borderId="46" applyNumberFormat="0" applyProtection="0">
      <alignment horizontal="left" vertical="center" indent="1"/>
    </xf>
    <xf numFmtId="4" fontId="190" fillId="29" borderId="46" applyNumberFormat="0" applyProtection="0">
      <alignment horizontal="left" vertical="center" indent="1"/>
    </xf>
    <xf numFmtId="4" fontId="191" fillId="47" borderId="44" applyNumberFormat="0" applyProtection="0">
      <alignment horizontal="right" vertical="center"/>
    </xf>
    <xf numFmtId="4" fontId="192" fillId="47" borderId="44" applyNumberFormat="0" applyProtection="0">
      <alignment horizontal="right" vertical="center"/>
    </xf>
    <xf numFmtId="309" fontId="193" fillId="0" borderId="0" applyFont="0" applyFill="0" applyBorder="0" applyAlignment="0" applyProtection="0"/>
    <xf numFmtId="0" fontId="179" fillId="1" borderId="32" applyNumberFormat="0" applyFont="0" applyAlignment="0">
      <alignment horizontal="center"/>
    </xf>
    <xf numFmtId="0" fontId="179" fillId="1" borderId="32" applyNumberFormat="0" applyFont="0" applyAlignment="0">
      <alignment horizontal="center"/>
    </xf>
    <xf numFmtId="3" fontId="26" fillId="0" borderId="0"/>
    <xf numFmtId="0" fontId="194" fillId="0" borderId="0" applyNumberFormat="0" applyFill="0" applyBorder="0" applyAlignment="0">
      <alignment horizontal="center"/>
    </xf>
    <xf numFmtId="0" fontId="67" fillId="0" borderId="0"/>
    <xf numFmtId="171" fontId="195" fillId="0" borderId="0" applyNumberFormat="0" applyBorder="0" applyAlignment="0">
      <alignment horizontal="centerContinuous"/>
    </xf>
    <xf numFmtId="0" fontId="45" fillId="0" borderId="0"/>
    <xf numFmtId="0" fontId="45" fillId="0" borderId="0"/>
    <xf numFmtId="0" fontId="33" fillId="0" borderId="0" applyNumberFormat="0" applyFill="0" applyBorder="0" applyAlignment="0" applyProtection="0"/>
    <xf numFmtId="171" fontId="56" fillId="0" borderId="0" applyFont="0" applyFill="0" applyBorder="0" applyAlignment="0" applyProtection="0"/>
    <xf numFmtId="202"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99" fontId="34" fillId="0" borderId="0" applyFont="0" applyFill="0" applyBorder="0" applyAlignment="0" applyProtection="0"/>
    <xf numFmtId="172" fontId="26" fillId="0" borderId="0" applyFont="0" applyFill="0" applyBorder="0" applyAlignment="0" applyProtection="0"/>
    <xf numFmtId="198" fontId="34" fillId="0" borderId="0" applyFont="0" applyFill="0" applyBorder="0" applyAlignment="0" applyProtection="0"/>
    <xf numFmtId="172" fontId="34" fillId="0" borderId="0" applyFont="0" applyFill="0" applyBorder="0" applyAlignment="0" applyProtection="0"/>
    <xf numFmtId="180" fontId="26" fillId="0" borderId="0" applyFont="0" applyFill="0" applyBorder="0" applyAlignment="0" applyProtection="0"/>
    <xf numFmtId="0" fontId="33" fillId="0" borderId="0"/>
    <xf numFmtId="202" fontId="34" fillId="0" borderId="0" applyFont="0" applyFill="0" applyBorder="0" applyAlignment="0" applyProtection="0"/>
    <xf numFmtId="310" fontId="83"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71" fontId="56" fillId="0" borderId="0" applyFont="0" applyFill="0" applyBorder="0" applyAlignment="0" applyProtection="0"/>
    <xf numFmtId="180"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68" fontId="27" fillId="0" borderId="0" applyFont="0" applyFill="0" applyBorder="0" applyAlignment="0" applyProtection="0"/>
    <xf numFmtId="199" fontId="34" fillId="0" borderId="0" applyFont="0" applyFill="0" applyBorder="0" applyAlignment="0" applyProtection="0"/>
    <xf numFmtId="168" fontId="27" fillId="0" borderId="0" applyFont="0" applyFill="0" applyBorder="0" applyAlignment="0" applyProtection="0"/>
    <xf numFmtId="199" fontId="34" fillId="0" borderId="0" applyFont="0" applyFill="0" applyBorder="0" applyAlignment="0" applyProtection="0"/>
    <xf numFmtId="171" fontId="56" fillId="0" borderId="0" applyFont="0" applyFill="0" applyBorder="0" applyAlignment="0" applyProtection="0"/>
    <xf numFmtId="180"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203" fontId="34" fillId="0" borderId="0" applyFont="0" applyFill="0" applyBorder="0" applyAlignment="0" applyProtection="0"/>
    <xf numFmtId="164" fontId="34" fillId="0" borderId="0" applyFont="0" applyFill="0" applyBorder="0" applyAlignment="0" applyProtection="0"/>
    <xf numFmtId="181" fontId="34" fillId="0" borderId="0" applyFont="0" applyFill="0" applyBorder="0" applyAlignment="0" applyProtection="0"/>
    <xf numFmtId="164" fontId="34" fillId="0" borderId="0" applyFont="0" applyFill="0" applyBorder="0" applyAlignment="0" applyProtection="0"/>
    <xf numFmtId="172" fontId="26"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72" fontId="34" fillId="0" borderId="0" applyFont="0" applyFill="0" applyBorder="0" applyAlignment="0" applyProtection="0"/>
    <xf numFmtId="168" fontId="34" fillId="0" borderId="0" applyFont="0" applyFill="0" applyBorder="0" applyAlignment="0" applyProtection="0"/>
    <xf numFmtId="194" fontId="49" fillId="0" borderId="0" applyFont="0" applyFill="0" applyBorder="0" applyAlignment="0" applyProtection="0"/>
    <xf numFmtId="168"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2"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64"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2" fontId="26"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2" fontId="34" fillId="0" borderId="0" applyFont="0" applyFill="0" applyBorder="0" applyAlignment="0" applyProtection="0"/>
    <xf numFmtId="180" fontId="34" fillId="0" borderId="0" applyFont="0" applyFill="0" applyBorder="0" applyAlignment="0" applyProtection="0"/>
    <xf numFmtId="194" fontId="49" fillId="0" borderId="0" applyFont="0" applyFill="0" applyBorder="0" applyAlignment="0" applyProtection="0"/>
    <xf numFmtId="164"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2" fontId="34" fillId="0" borderId="0" applyFont="0" applyFill="0" applyBorder="0" applyAlignment="0" applyProtection="0"/>
    <xf numFmtId="168" fontId="34" fillId="0" borderId="0" applyFont="0" applyFill="0" applyBorder="0" applyAlignment="0" applyProtection="0"/>
    <xf numFmtId="196"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0" fontId="33" fillId="0" borderId="0"/>
    <xf numFmtId="310" fontId="83"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4" fontId="196" fillId="0" borderId="0"/>
    <xf numFmtId="0" fontId="197" fillId="0" borderId="0"/>
    <xf numFmtId="0" fontId="151" fillId="0" borderId="0"/>
    <xf numFmtId="0" fontId="152" fillId="0" borderId="0"/>
    <xf numFmtId="40" fontId="198" fillId="0" borderId="0" applyBorder="0">
      <alignment horizontal="right"/>
    </xf>
    <xf numFmtId="0" fontId="199" fillId="0" borderId="0"/>
    <xf numFmtId="311" fontId="83" fillId="0" borderId="47">
      <alignment horizontal="right" vertical="center"/>
    </xf>
    <xf numFmtId="311" fontId="83"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5" fontId="72" fillId="0" borderId="47">
      <alignment horizontal="right" vertical="center"/>
    </xf>
    <xf numFmtId="316" fontId="67" fillId="0" borderId="47">
      <alignment horizontal="right" vertical="center"/>
    </xf>
    <xf numFmtId="316" fontId="67" fillId="0" borderId="47">
      <alignment horizontal="right" vertical="center"/>
    </xf>
    <xf numFmtId="313" fontId="34" fillId="0" borderId="47">
      <alignment horizontal="right" vertical="center"/>
    </xf>
    <xf numFmtId="313" fontId="34"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6" fontId="9" fillId="0" borderId="47">
      <alignment horizontal="right" vertical="center"/>
    </xf>
    <xf numFmtId="316" fontId="9"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3" fontId="34" fillId="0" borderId="47">
      <alignment horizontal="right" vertical="center"/>
    </xf>
    <xf numFmtId="313" fontId="34"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9" fontId="201" fillId="4" borderId="48" applyFont="0" applyFill="0" applyBorder="0"/>
    <xf numFmtId="319" fontId="201" fillId="4" borderId="48" applyFont="0" applyFill="0" applyBorder="0"/>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9" fontId="201" fillId="4" borderId="48" applyFont="0" applyFill="0" applyBorder="0"/>
    <xf numFmtId="319" fontId="201" fillId="4" borderId="48" applyFont="0" applyFill="0" applyBorder="0"/>
    <xf numFmtId="316" fontId="67" fillId="0" borderId="47">
      <alignment horizontal="right" vertical="center"/>
    </xf>
    <xf numFmtId="316"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9" fontId="201" fillId="4" borderId="48" applyFont="0" applyFill="0" applyBorder="0"/>
    <xf numFmtId="319" fontId="201" fillId="4" borderId="48" applyFont="0" applyFill="0" applyBorder="0"/>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9" fontId="201" fillId="4" borderId="48" applyFont="0" applyFill="0" applyBorder="0"/>
    <xf numFmtId="319" fontId="201" fillId="4" borderId="48" applyFont="0" applyFill="0" applyBorder="0"/>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49" fontId="46" fillId="0" borderId="0" applyFill="0" applyBorder="0" applyAlignment="0"/>
    <xf numFmtId="0" fontId="67"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0" fontId="67"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172" fontId="83" fillId="0" borderId="47">
      <alignment horizontal="center"/>
    </xf>
    <xf numFmtId="172" fontId="83" fillId="0" borderId="47">
      <alignment horizontal="center"/>
    </xf>
    <xf numFmtId="0" fontId="203" fillId="0" borderId="49" applyProtection="0"/>
    <xf numFmtId="0" fontId="83" fillId="0" borderId="0" applyProtection="0"/>
    <xf numFmtId="0" fontId="9" fillId="0" borderId="0" applyProtection="0"/>
    <xf numFmtId="0" fontId="92" fillId="0" borderId="0" applyProtection="0"/>
    <xf numFmtId="0" fontId="203" fillId="0" borderId="49" applyProtection="0"/>
    <xf numFmtId="0" fontId="83" fillId="0" borderId="0" applyProtection="0"/>
    <xf numFmtId="0" fontId="9" fillId="0" borderId="0" applyProtection="0"/>
    <xf numFmtId="0" fontId="92" fillId="0" borderId="0" applyProtection="0"/>
    <xf numFmtId="324" fontId="204" fillId="0" borderId="0" applyNumberFormat="0" applyFont="0" applyFill="0" applyBorder="0" applyAlignment="0">
      <alignment horizontal="centerContinuous"/>
    </xf>
    <xf numFmtId="0" fontId="37" fillId="0" borderId="0">
      <alignment vertical="center" wrapText="1"/>
      <protection locked="0"/>
    </xf>
    <xf numFmtId="0" fontId="203" fillId="0" borderId="50"/>
    <xf numFmtId="0" fontId="203" fillId="0" borderId="50"/>
    <xf numFmtId="0" fontId="83" fillId="0" borderId="0" applyNumberFormat="0" applyFill="0" applyBorder="0" applyAlignment="0" applyProtection="0"/>
    <xf numFmtId="0" fontId="83" fillId="0" borderId="0" applyNumberFormat="0" applyFill="0" applyBorder="0" applyAlignment="0" applyProtection="0"/>
    <xf numFmtId="0" fontId="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6" fillId="0" borderId="10" applyNumberFormat="0" applyBorder="0" applyAlignment="0"/>
    <xf numFmtId="0" fontId="205" fillId="0" borderId="40" applyNumberFormat="0" applyBorder="0" applyAlignment="0">
      <alignment horizontal="center"/>
    </xf>
    <xf numFmtId="0" fontId="205" fillId="0" borderId="40" applyNumberFormat="0" applyBorder="0" applyAlignment="0">
      <alignment horizontal="center"/>
    </xf>
    <xf numFmtId="3" fontId="206" fillId="0" borderId="30" applyNumberFormat="0" applyBorder="0" applyAlignment="0"/>
    <xf numFmtId="0" fontId="207" fillId="0" borderId="0" applyFill="0" applyBorder="0" applyProtection="0">
      <alignment horizontal="left" vertical="top"/>
    </xf>
    <xf numFmtId="0" fontId="208" fillId="0" borderId="10">
      <alignment horizontal="center" vertical="center" wrapText="1"/>
    </xf>
    <xf numFmtId="0" fontId="209" fillId="0" borderId="0">
      <alignment horizontal="center"/>
    </xf>
    <xf numFmtId="40" fontId="129" fillId="0" borderId="0"/>
    <xf numFmtId="3" fontId="210" fillId="0" borderId="0" applyNumberFormat="0" applyFill="0" applyBorder="0" applyAlignment="0" applyProtection="0">
      <alignment horizontal="center" wrapText="1"/>
    </xf>
    <xf numFmtId="0" fontId="211" fillId="0" borderId="23" applyBorder="0" applyAlignment="0">
      <alignment horizontal="center" vertical="center"/>
    </xf>
    <xf numFmtId="0" fontId="211" fillId="0" borderId="23" applyBorder="0" applyAlignment="0">
      <alignment horizontal="center" vertical="center"/>
    </xf>
    <xf numFmtId="0" fontId="212" fillId="0" borderId="0" applyNumberFormat="0" applyFill="0" applyBorder="0" applyAlignment="0" applyProtection="0">
      <alignment horizontal="centerContinuous"/>
    </xf>
    <xf numFmtId="0" fontId="130" fillId="0" borderId="5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8" applyNumberFormat="0" applyAlignment="0">
      <alignment horizontal="center" vertical="center"/>
    </xf>
    <xf numFmtId="3" fontId="215" fillId="0" borderId="10" applyNumberFormat="0" applyAlignment="0">
      <alignment horizontal="left" wrapText="1"/>
    </xf>
    <xf numFmtId="3" fontId="214" fillId="0" borderId="8" applyNumberFormat="0" applyAlignment="0">
      <alignment horizontal="center" vertical="center"/>
    </xf>
    <xf numFmtId="0" fontId="216" fillId="0" borderId="52" applyNumberFormat="0" applyBorder="0" applyAlignment="0">
      <alignment vertical="center"/>
    </xf>
    <xf numFmtId="0" fontId="217" fillId="0" borderId="53" applyNumberFormat="0" applyFill="0" applyAlignment="0" applyProtection="0"/>
    <xf numFmtId="0" fontId="153" fillId="0" borderId="54" applyNumberFormat="0" applyAlignment="0">
      <alignment horizontal="center"/>
    </xf>
    <xf numFmtId="0" fontId="218" fillId="0" borderId="55">
      <alignment horizontal="center"/>
    </xf>
    <xf numFmtId="168" fontId="67" fillId="0" borderId="0" applyFont="0" applyFill="0" applyBorder="0" applyAlignment="0" applyProtection="0"/>
    <xf numFmtId="325" fontId="67" fillId="0" borderId="0" applyFont="0" applyFill="0" applyBorder="0" applyAlignment="0" applyProtection="0"/>
    <xf numFmtId="244" fontId="143" fillId="0" borderId="0" applyFont="0" applyFill="0" applyBorder="0" applyAlignment="0" applyProtection="0"/>
    <xf numFmtId="179" fontId="67" fillId="0" borderId="0" applyFont="0" applyFill="0" applyBorder="0" applyAlignment="0" applyProtection="0"/>
    <xf numFmtId="326" fontId="67" fillId="0" borderId="0" applyFont="0" applyFill="0" applyBorder="0" applyAlignment="0" applyProtection="0"/>
    <xf numFmtId="0" fontId="44" fillId="0" borderId="56">
      <alignment horizontal="center"/>
    </xf>
    <xf numFmtId="0" fontId="44" fillId="0" borderId="56">
      <alignment horizontal="center"/>
    </xf>
    <xf numFmtId="320" fontId="83" fillId="0" borderId="0"/>
    <xf numFmtId="327" fontId="83" fillId="0" borderId="28"/>
    <xf numFmtId="327" fontId="83" fillId="0" borderId="28"/>
    <xf numFmtId="0" fontId="219" fillId="0" borderId="0"/>
    <xf numFmtId="0" fontId="219" fillId="0" borderId="0" applyProtection="0"/>
    <xf numFmtId="0" fontId="157" fillId="0" borderId="0"/>
    <xf numFmtId="0" fontId="220" fillId="0" borderId="0"/>
    <xf numFmtId="0" fontId="157" fillId="0" borderId="0"/>
    <xf numFmtId="3" fontId="83" fillId="0" borderId="0" applyNumberFormat="0" applyBorder="0" applyAlignment="0" applyProtection="0">
      <alignment horizontal="centerContinuous"/>
      <protection locked="0"/>
    </xf>
    <xf numFmtId="3" fontId="221" fillId="0" borderId="0">
      <protection locked="0"/>
    </xf>
    <xf numFmtId="3" fontId="55" fillId="0" borderId="0">
      <protection locked="0"/>
    </xf>
    <xf numFmtId="3" fontId="55" fillId="0" borderId="0">
      <protection locked="0"/>
    </xf>
    <xf numFmtId="0" fontId="219" fillId="0" borderId="0"/>
    <xf numFmtId="0" fontId="219" fillId="0" borderId="0" applyProtection="0"/>
    <xf numFmtId="0" fontId="157" fillId="0" borderId="0"/>
    <xf numFmtId="0" fontId="220" fillId="0" borderId="0"/>
    <xf numFmtId="0" fontId="157" fillId="0" borderId="0"/>
    <xf numFmtId="0" fontId="222" fillId="0" borderId="57" applyFill="0" applyBorder="0" applyAlignment="0">
      <alignment horizontal="center"/>
    </xf>
    <xf numFmtId="5" fontId="223" fillId="48" borderId="23">
      <alignment vertical="top"/>
    </xf>
    <xf numFmtId="5" fontId="223" fillId="48" borderId="23">
      <alignment vertical="top"/>
    </xf>
    <xf numFmtId="287" fontId="223" fillId="48" borderId="23">
      <alignment vertical="top"/>
    </xf>
    <xf numFmtId="0" fontId="224" fillId="49" borderId="28">
      <alignment horizontal="left" vertical="center"/>
    </xf>
    <xf numFmtId="0" fontId="224" fillId="49" borderId="28">
      <alignment horizontal="left" vertical="center"/>
    </xf>
    <xf numFmtId="6" fontId="225" fillId="50" borderId="23"/>
    <xf numFmtId="6" fontId="225" fillId="50" borderId="23"/>
    <xf numFmtId="328" fontId="225" fillId="50" borderId="23"/>
    <xf numFmtId="5" fontId="141" fillId="0" borderId="23">
      <alignment horizontal="left" vertical="top"/>
    </xf>
    <xf numFmtId="5" fontId="141" fillId="0" borderId="23">
      <alignment horizontal="left" vertical="top"/>
    </xf>
    <xf numFmtId="287" fontId="226" fillId="0" borderId="23">
      <alignment horizontal="left" vertical="top"/>
    </xf>
    <xf numFmtId="0" fontId="227" fillId="51" borderId="0">
      <alignment horizontal="left" vertical="center"/>
    </xf>
    <xf numFmtId="5"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87" fontId="228"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0" fontId="229" fillId="0" borderId="8">
      <alignment horizontal="left" vertical="center"/>
    </xf>
    <xf numFmtId="0" fontId="9" fillId="0" borderId="0" applyFont="0" applyFill="0" applyBorder="0" applyAlignment="0" applyProtection="0"/>
    <xf numFmtId="0" fontId="9" fillId="0" borderId="0" applyFont="0" applyFill="0" applyBorder="0" applyAlignment="0" applyProtection="0"/>
    <xf numFmtId="329" fontId="9" fillId="0" borderId="0" applyFont="0" applyFill="0" applyBorder="0" applyAlignment="0" applyProtection="0"/>
    <xf numFmtId="330" fontId="9" fillId="0" borderId="0" applyFont="0" applyFill="0" applyBorder="0" applyAlignment="0" applyProtection="0"/>
    <xf numFmtId="42" fontId="112" fillId="0" borderId="0" applyFont="0" applyFill="0" applyBorder="0" applyAlignment="0" applyProtection="0"/>
    <xf numFmtId="44" fontId="112"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32" fillId="0" borderId="58" applyNumberFormat="0" applyFont="0" applyAlignment="0">
      <alignment horizontal="center"/>
    </xf>
    <xf numFmtId="0" fontId="233" fillId="0" borderId="0" applyNumberFormat="0" applyFill="0" applyBorder="0" applyAlignment="0" applyProtection="0"/>
    <xf numFmtId="0" fontId="72" fillId="0" borderId="59" applyFont="0" applyBorder="0" applyAlignment="0">
      <alignment horizontal="center"/>
    </xf>
    <xf numFmtId="0" fontId="72" fillId="0" borderId="59" applyFont="0" applyBorder="0" applyAlignment="0">
      <alignment horizontal="center"/>
    </xf>
    <xf numFmtId="168" fontId="27" fillId="0" borderId="0" applyFont="0" applyFill="0" applyBorder="0" applyAlignment="0" applyProtection="0"/>
    <xf numFmtId="42" fontId="234" fillId="0" borderId="0" applyFont="0" applyFill="0" applyBorder="0" applyAlignment="0" applyProtection="0"/>
    <xf numFmtId="44"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1"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19"/>
    <xf numFmtId="187" fontId="2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0" fillId="0" borderId="0" applyFont="0" applyFill="0" applyBorder="0" applyAlignment="0" applyProtection="0"/>
    <xf numFmtId="0" fontId="160" fillId="0" borderId="0" applyFont="0" applyFill="0" applyBorder="0" applyAlignment="0" applyProtection="0"/>
    <xf numFmtId="179" fontId="9" fillId="0" borderId="0" applyFont="0" applyFill="0" applyBorder="0" applyAlignment="0" applyProtection="0"/>
    <xf numFmtId="223" fontId="9" fillId="0" borderId="0" applyFont="0" applyFill="0" applyBorder="0" applyAlignment="0" applyProtection="0"/>
    <xf numFmtId="0" fontId="160" fillId="0" borderId="0"/>
    <xf numFmtId="0" fontId="160" fillId="0" borderId="0"/>
    <xf numFmtId="0" fontId="240" fillId="0" borderId="0"/>
    <xf numFmtId="0" fontId="52" fillId="0" borderId="0"/>
    <xf numFmtId="168" fontId="31" fillId="0" borderId="0" applyFont="0" applyFill="0" applyBorder="0" applyAlignment="0" applyProtection="0"/>
    <xf numFmtId="169" fontId="3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9" fillId="0" borderId="0"/>
    <xf numFmtId="184" fontId="31" fillId="0" borderId="0" applyFont="0" applyFill="0" applyBorder="0" applyAlignment="0" applyProtection="0"/>
    <xf numFmtId="331" fontId="40" fillId="0" borderId="0" applyFont="0" applyFill="0" applyBorder="0" applyAlignment="0" applyProtection="0"/>
    <xf numFmtId="332" fontId="31"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165" fontId="241" fillId="0" borderId="0" applyFont="0" applyFill="0" applyBorder="0" applyAlignment="0" applyProtection="0"/>
    <xf numFmtId="43" fontId="11" fillId="0" borderId="0" applyFont="0" applyFill="0" applyBorder="0" applyAlignment="0" applyProtection="0"/>
  </cellStyleXfs>
  <cellXfs count="383">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Border="1" applyAlignment="1">
      <alignment horizontal="center" vertical="center"/>
    </xf>
    <xf numFmtId="0" fontId="0" fillId="0" borderId="10" xfId="0" quotePrefix="1" applyBorder="1" applyAlignment="1">
      <alignment vertical="center"/>
    </xf>
    <xf numFmtId="0" fontId="0" fillId="0" borderId="11" xfId="0" quotePrefix="1" applyBorder="1" applyAlignment="1">
      <alignment horizontal="center" vertical="center"/>
    </xf>
    <xf numFmtId="0" fontId="0" fillId="0" borderId="11"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8" fillId="0" borderId="10" xfId="0" applyFont="1" applyFill="1" applyBorder="1" applyAlignment="1">
      <alignment horizontal="center" vertical="center" wrapText="1"/>
    </xf>
    <xf numFmtId="1" fontId="12" fillId="0" borderId="0" xfId="1" applyNumberFormat="1" applyFont="1" applyFill="1" applyAlignment="1">
      <alignment vertical="center"/>
    </xf>
    <xf numFmtId="1" fontId="14" fillId="0" borderId="0" xfId="1" applyNumberFormat="1" applyFont="1" applyFill="1" applyAlignment="1">
      <alignment vertical="center"/>
    </xf>
    <xf numFmtId="1" fontId="17" fillId="0" borderId="0" xfId="1" applyNumberFormat="1" applyFont="1" applyFill="1" applyAlignment="1">
      <alignment vertical="center"/>
    </xf>
    <xf numFmtId="3" fontId="12" fillId="0" borderId="0" xfId="1" applyNumberFormat="1" applyFont="1" applyBorder="1" applyAlignment="1">
      <alignment horizontal="center" vertical="center" wrapText="1"/>
    </xf>
    <xf numFmtId="3" fontId="18" fillId="0" borderId="1" xfId="1" applyNumberFormat="1" applyFont="1" applyBorder="1" applyAlignment="1">
      <alignment vertical="center" wrapText="1"/>
    </xf>
    <xf numFmtId="3" fontId="18" fillId="0" borderId="1" xfId="1" applyNumberFormat="1" applyFont="1" applyFill="1" applyBorder="1" applyAlignment="1">
      <alignment vertical="center" wrapText="1"/>
    </xf>
    <xf numFmtId="3" fontId="18" fillId="0" borderId="1" xfId="1" applyNumberFormat="1" applyFont="1" applyFill="1" applyBorder="1" applyAlignment="1">
      <alignment horizontal="center" vertical="center" wrapText="1"/>
    </xf>
    <xf numFmtId="3" fontId="18" fillId="0" borderId="1" xfId="1" quotePrefix="1" applyNumberFormat="1" applyFont="1" applyFill="1" applyBorder="1" applyAlignment="1">
      <alignment horizontal="center" vertical="center" wrapText="1"/>
    </xf>
    <xf numFmtId="3" fontId="12" fillId="0" borderId="0" xfId="1" applyNumberFormat="1" applyFont="1" applyFill="1" applyBorder="1" applyAlignment="1">
      <alignment vertical="center" wrapText="1"/>
    </xf>
    <xf numFmtId="3" fontId="22" fillId="0" borderId="1" xfId="1" applyNumberFormat="1" applyFont="1" applyFill="1" applyBorder="1" applyAlignment="1">
      <alignment horizontal="center" vertical="center" wrapText="1"/>
    </xf>
    <xf numFmtId="3" fontId="22" fillId="0" borderId="1" xfId="1" quotePrefix="1" applyNumberFormat="1" applyFont="1" applyFill="1" applyBorder="1" applyAlignment="1">
      <alignment horizontal="center" vertical="center" wrapText="1"/>
    </xf>
    <xf numFmtId="3" fontId="22" fillId="0" borderId="1" xfId="1" applyNumberFormat="1" applyFont="1" applyFill="1" applyBorder="1" applyAlignment="1">
      <alignment horizontal="left" vertical="center" wrapText="1"/>
    </xf>
    <xf numFmtId="3" fontId="23" fillId="0" borderId="0" xfId="1" applyNumberFormat="1" applyFont="1" applyFill="1" applyBorder="1" applyAlignment="1">
      <alignment vertical="center" wrapText="1"/>
    </xf>
    <xf numFmtId="49" fontId="22" fillId="0" borderId="1" xfId="1" applyNumberFormat="1" applyFont="1" applyFill="1" applyBorder="1" applyAlignment="1">
      <alignment horizontal="center" vertical="center"/>
    </xf>
    <xf numFmtId="1" fontId="22" fillId="0" borderId="1" xfId="1" applyNumberFormat="1" applyFont="1" applyFill="1" applyBorder="1" applyAlignment="1">
      <alignment horizontal="left" vertical="center" wrapText="1"/>
    </xf>
    <xf numFmtId="1" fontId="18" fillId="0" borderId="1" xfId="1" applyNumberFormat="1" applyFont="1" applyFill="1" applyBorder="1" applyAlignment="1">
      <alignment horizontal="center" vertical="center" wrapText="1"/>
    </xf>
    <xf numFmtId="1" fontId="18" fillId="0" borderId="1" xfId="1" applyNumberFormat="1" applyFont="1" applyFill="1" applyBorder="1" applyAlignment="1">
      <alignment vertical="center"/>
    </xf>
    <xf numFmtId="1" fontId="18" fillId="0" borderId="1" xfId="1" applyNumberFormat="1" applyFont="1" applyFill="1" applyBorder="1" applyAlignment="1">
      <alignment horizontal="right" vertical="center"/>
    </xf>
    <xf numFmtId="1" fontId="22" fillId="0" borderId="1" xfId="1" applyNumberFormat="1" applyFont="1" applyFill="1" applyBorder="1" applyAlignment="1">
      <alignment vertical="center" wrapText="1"/>
    </xf>
    <xf numFmtId="1" fontId="22" fillId="0" borderId="1" xfId="1" applyNumberFormat="1" applyFont="1" applyFill="1" applyBorder="1" applyAlignment="1">
      <alignment horizontal="center" vertical="center" wrapText="1"/>
    </xf>
    <xf numFmtId="1" fontId="22" fillId="0" borderId="1" xfId="1" applyNumberFormat="1" applyFont="1" applyFill="1" applyBorder="1" applyAlignment="1">
      <alignment horizontal="right" vertical="center"/>
    </xf>
    <xf numFmtId="1" fontId="23" fillId="0" borderId="0" xfId="1" applyNumberFormat="1" applyFont="1" applyFill="1" applyAlignment="1">
      <alignment vertical="center"/>
    </xf>
    <xf numFmtId="49" fontId="24" fillId="0" borderId="1" xfId="1" applyNumberFormat="1" applyFont="1" applyFill="1" applyBorder="1" applyAlignment="1">
      <alignment horizontal="center" vertical="center"/>
    </xf>
    <xf numFmtId="1" fontId="24" fillId="0" borderId="1" xfId="1" applyNumberFormat="1" applyFont="1" applyFill="1" applyBorder="1" applyAlignment="1">
      <alignment vertical="center" wrapText="1"/>
    </xf>
    <xf numFmtId="1" fontId="24" fillId="0" borderId="1" xfId="1" applyNumberFormat="1" applyFont="1" applyFill="1" applyBorder="1" applyAlignment="1">
      <alignment horizontal="center" vertical="center" wrapText="1"/>
    </xf>
    <xf numFmtId="1" fontId="24" fillId="0" borderId="1" xfId="1" applyNumberFormat="1" applyFont="1" applyFill="1" applyBorder="1" applyAlignment="1">
      <alignment horizontal="right" vertical="center"/>
    </xf>
    <xf numFmtId="1" fontId="25" fillId="0" borderId="0" xfId="1" applyNumberFormat="1" applyFont="1" applyFill="1" applyAlignment="1">
      <alignment vertical="center"/>
    </xf>
    <xf numFmtId="49" fontId="18" fillId="0" borderId="1" xfId="1" applyNumberFormat="1" applyFont="1" applyFill="1" applyBorder="1" applyAlignment="1">
      <alignment horizontal="center" vertical="center"/>
    </xf>
    <xf numFmtId="1" fontId="18" fillId="0" borderId="1" xfId="1" applyNumberFormat="1" applyFont="1" applyFill="1" applyBorder="1" applyAlignment="1">
      <alignment vertical="center" wrapText="1"/>
    </xf>
    <xf numFmtId="1" fontId="18" fillId="0" borderId="1" xfId="1" quotePrefix="1" applyNumberFormat="1" applyFont="1" applyFill="1" applyBorder="1" applyAlignment="1">
      <alignment vertical="center" wrapText="1"/>
    </xf>
    <xf numFmtId="1" fontId="21" fillId="0" borderId="1" xfId="1" applyNumberFormat="1" applyFont="1" applyFill="1" applyBorder="1" applyAlignment="1">
      <alignment horizontal="center" vertical="center" wrapText="1"/>
    </xf>
    <xf numFmtId="1" fontId="21" fillId="0" borderId="1" xfId="1" applyNumberFormat="1" applyFont="1" applyFill="1" applyBorder="1" applyAlignment="1">
      <alignment horizontal="right" vertical="center"/>
    </xf>
    <xf numFmtId="1" fontId="12" fillId="0" borderId="0" xfId="1" applyNumberFormat="1" applyFont="1" applyFill="1" applyAlignment="1">
      <alignment horizontal="center" vertical="center"/>
    </xf>
    <xf numFmtId="1" fontId="12" fillId="0" borderId="0" xfId="1" applyNumberFormat="1" applyFont="1" applyFill="1" applyAlignment="1">
      <alignment vertical="center" wrapText="1"/>
    </xf>
    <xf numFmtId="1" fontId="12" fillId="0" borderId="0" xfId="1" applyNumberFormat="1" applyFont="1" applyFill="1" applyAlignment="1">
      <alignment horizontal="center" vertical="center" wrapText="1"/>
    </xf>
    <xf numFmtId="1" fontId="12" fillId="0" borderId="0" xfId="1" applyNumberFormat="1" applyFont="1" applyFill="1" applyAlignment="1">
      <alignment horizontal="right" vertical="center"/>
    </xf>
    <xf numFmtId="3" fontId="18" fillId="0" borderId="28" xfId="1" quotePrefix="1" applyNumberFormat="1" applyFont="1" applyFill="1" applyBorder="1" applyAlignment="1">
      <alignment horizontal="center" vertical="center" wrapText="1"/>
    </xf>
    <xf numFmtId="3" fontId="22" fillId="0" borderId="28" xfId="1" applyNumberFormat="1" applyFont="1" applyFill="1" applyBorder="1" applyAlignment="1">
      <alignment horizontal="center" vertical="center" wrapText="1"/>
    </xf>
    <xf numFmtId="49" fontId="22" fillId="0" borderId="28" xfId="1" applyNumberFormat="1" applyFont="1" applyFill="1" applyBorder="1" applyAlignment="1">
      <alignment horizontal="center" vertical="center"/>
    </xf>
    <xf numFmtId="1" fontId="22" fillId="0" borderId="28" xfId="1" applyNumberFormat="1" applyFont="1" applyFill="1" applyBorder="1" applyAlignment="1">
      <alignment horizontal="left" vertical="center" wrapText="1"/>
    </xf>
    <xf numFmtId="1" fontId="22" fillId="0" borderId="28" xfId="1" applyNumberFormat="1" applyFont="1" applyFill="1" applyBorder="1" applyAlignment="1">
      <alignment horizontal="center" vertical="center" wrapText="1"/>
    </xf>
    <xf numFmtId="1" fontId="22" fillId="0" borderId="28" xfId="1" applyNumberFormat="1" applyFont="1" applyFill="1" applyBorder="1" applyAlignment="1">
      <alignment horizontal="right" vertical="center"/>
    </xf>
    <xf numFmtId="1" fontId="22" fillId="0" borderId="28" xfId="1" applyNumberFormat="1" applyFont="1" applyFill="1" applyBorder="1" applyAlignment="1">
      <alignment vertical="center" wrapText="1"/>
    </xf>
    <xf numFmtId="49" fontId="24" fillId="0" borderId="28" xfId="1" applyNumberFormat="1" applyFont="1" applyFill="1" applyBorder="1" applyAlignment="1">
      <alignment horizontal="center" vertical="center"/>
    </xf>
    <xf numFmtId="1" fontId="24" fillId="0" borderId="28" xfId="1" applyNumberFormat="1" applyFont="1" applyFill="1" applyBorder="1" applyAlignment="1">
      <alignment vertical="center" wrapText="1"/>
    </xf>
    <xf numFmtId="49" fontId="18" fillId="0" borderId="28" xfId="1" applyNumberFormat="1" applyFont="1" applyFill="1" applyBorder="1" applyAlignment="1">
      <alignment horizontal="center" vertical="center"/>
    </xf>
    <xf numFmtId="1" fontId="18" fillId="0" borderId="28" xfId="1" applyNumberFormat="1" applyFont="1" applyFill="1" applyBorder="1" applyAlignment="1">
      <alignment vertical="center" wrapText="1"/>
    </xf>
    <xf numFmtId="1" fontId="18" fillId="0" borderId="28" xfId="1" quotePrefix="1" applyNumberFormat="1" applyFont="1" applyFill="1" applyBorder="1" applyAlignment="1">
      <alignment vertical="center" wrapText="1"/>
    </xf>
    <xf numFmtId="1" fontId="18" fillId="0" borderId="28" xfId="1" applyNumberFormat="1" applyFont="1" applyFill="1" applyBorder="1" applyAlignment="1">
      <alignment horizontal="center" vertical="center"/>
    </xf>
    <xf numFmtId="1" fontId="18" fillId="0" borderId="28" xfId="1" applyNumberFormat="1" applyFont="1" applyFill="1" applyBorder="1" applyAlignment="1">
      <alignment horizontal="center" vertical="center" wrapText="1"/>
    </xf>
    <xf numFmtId="1" fontId="18" fillId="0" borderId="28" xfId="1" applyNumberFormat="1" applyFont="1" applyFill="1" applyBorder="1" applyAlignment="1">
      <alignment horizontal="right" vertical="center"/>
    </xf>
    <xf numFmtId="1" fontId="12" fillId="0" borderId="0" xfId="1" applyNumberFormat="1" applyFont="1" applyFill="1" applyBorder="1" applyAlignment="1">
      <alignment horizontal="center" vertical="center"/>
    </xf>
    <xf numFmtId="1" fontId="12" fillId="0" borderId="0" xfId="1" applyNumberFormat="1" applyFont="1" applyFill="1" applyBorder="1" applyAlignment="1">
      <alignment vertical="center" wrapText="1"/>
    </xf>
    <xf numFmtId="1" fontId="12" fillId="0" borderId="0" xfId="1" applyNumberFormat="1" applyFont="1" applyFill="1" applyBorder="1" applyAlignment="1">
      <alignment horizontal="center" vertical="center" wrapText="1"/>
    </xf>
    <xf numFmtId="1" fontId="12" fillId="0" borderId="0" xfId="1" applyNumberFormat="1" applyFont="1" applyFill="1" applyBorder="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60" xfId="0" applyBorder="1" applyAlignment="1">
      <alignment horizontal="center" vertical="center" wrapText="1"/>
    </xf>
    <xf numFmtId="0" fontId="0" fillId="0" borderId="61" xfId="0" applyBorder="1" applyAlignment="1">
      <alignment vertical="center" wrapText="1"/>
    </xf>
    <xf numFmtId="0" fontId="1" fillId="2" borderId="61" xfId="0" applyFont="1" applyFill="1" applyBorder="1" applyAlignment="1">
      <alignment vertical="center" wrapText="1"/>
    </xf>
    <xf numFmtId="0" fontId="1" fillId="0" borderId="61" xfId="0" applyFont="1" applyBorder="1" applyAlignment="1">
      <alignment vertical="center" wrapText="1"/>
    </xf>
    <xf numFmtId="0" fontId="0" fillId="0" borderId="61" xfId="0" applyBorder="1" applyAlignment="1">
      <alignment vertical="center"/>
    </xf>
    <xf numFmtId="0" fontId="0" fillId="0" borderId="60" xfId="0" applyBorder="1" applyAlignment="1">
      <alignment vertical="center" wrapText="1"/>
    </xf>
    <xf numFmtId="0" fontId="1" fillId="0" borderId="61" xfId="0" applyFont="1" applyFill="1" applyBorder="1" applyAlignment="1">
      <alignment vertical="center" wrapText="1"/>
    </xf>
    <xf numFmtId="0" fontId="0" fillId="0" borderId="0" xfId="0" applyFill="1"/>
    <xf numFmtId="3" fontId="18" fillId="0" borderId="60" xfId="1" applyNumberFormat="1" applyFont="1" applyFill="1" applyBorder="1" applyAlignment="1">
      <alignment horizontal="center" vertical="center" wrapText="1"/>
    </xf>
    <xf numFmtId="3" fontId="18" fillId="0" borderId="60" xfId="1" quotePrefix="1" applyNumberFormat="1" applyFont="1" applyFill="1" applyBorder="1" applyAlignment="1">
      <alignment horizontal="center" vertical="center" wrapText="1"/>
    </xf>
    <xf numFmtId="1" fontId="22" fillId="0" borderId="60" xfId="1" applyNumberFormat="1" applyFont="1" applyFill="1" applyBorder="1" applyAlignment="1">
      <alignment horizontal="right" vertical="center"/>
    </xf>
    <xf numFmtId="1" fontId="18" fillId="0" borderId="60"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43" fillId="0" borderId="0" xfId="0" applyFont="1"/>
    <xf numFmtId="0" fontId="243" fillId="0" borderId="60" xfId="0" applyFont="1" applyBorder="1" applyAlignment="1">
      <alignment horizontal="center" vertical="center" wrapText="1"/>
    </xf>
    <xf numFmtId="0" fontId="243" fillId="0" borderId="60" xfId="0" applyFont="1" applyBorder="1" applyAlignment="1">
      <alignment vertical="center" wrapText="1"/>
    </xf>
    <xf numFmtId="0" fontId="242" fillId="2" borderId="60" xfId="0" applyFont="1" applyFill="1" applyBorder="1" applyAlignment="1">
      <alignment horizontal="center" vertical="center" wrapText="1"/>
    </xf>
    <xf numFmtId="0" fontId="242" fillId="2" borderId="60" xfId="0" applyFont="1" applyFill="1" applyBorder="1" applyAlignment="1">
      <alignment vertical="center" wrapText="1"/>
    </xf>
    <xf numFmtId="0" fontId="242" fillId="0" borderId="60" xfId="0" applyFont="1" applyBorder="1" applyAlignment="1">
      <alignment horizontal="center" vertical="center" wrapText="1"/>
    </xf>
    <xf numFmtId="0" fontId="242" fillId="0" borderId="60" xfId="0" applyFont="1" applyBorder="1" applyAlignment="1">
      <alignment vertical="center" wrapText="1"/>
    </xf>
    <xf numFmtId="0" fontId="101" fillId="52" borderId="60" xfId="0" applyFont="1" applyFill="1" applyBorder="1" applyAlignment="1">
      <alignment horizontal="center" vertical="center"/>
    </xf>
    <xf numFmtId="0" fontId="101" fillId="52" borderId="60" xfId="0" applyFont="1" applyFill="1" applyBorder="1" applyAlignment="1">
      <alignment horizontal="left" vertical="center" wrapText="1"/>
    </xf>
    <xf numFmtId="0" fontId="101" fillId="52" borderId="60" xfId="0" applyFont="1" applyFill="1" applyBorder="1" applyAlignment="1">
      <alignment horizontal="center" vertical="center" wrapText="1"/>
    </xf>
    <xf numFmtId="171" fontId="101" fillId="52" borderId="60" xfId="4261" applyNumberFormat="1" applyFont="1" applyFill="1" applyBorder="1" applyAlignment="1">
      <alignment horizontal="center" vertical="center"/>
    </xf>
    <xf numFmtId="240" fontId="243" fillId="52" borderId="60" xfId="4261" applyNumberFormat="1" applyFont="1" applyFill="1" applyBorder="1" applyAlignment="1">
      <alignment horizontal="right" vertical="center" wrapText="1"/>
    </xf>
    <xf numFmtId="0" fontId="243" fillId="0" borderId="60" xfId="0" applyFont="1" applyBorder="1" applyAlignment="1">
      <alignment horizontal="right" vertical="center" wrapText="1"/>
    </xf>
    <xf numFmtId="0" fontId="243" fillId="52" borderId="60" xfId="0" applyFont="1" applyFill="1" applyBorder="1" applyAlignment="1">
      <alignment horizontal="center" vertical="center" wrapText="1"/>
    </xf>
    <xf numFmtId="240" fontId="243" fillId="52" borderId="60" xfId="4261" applyNumberFormat="1" applyFont="1" applyFill="1" applyBorder="1" applyAlignment="1">
      <alignment horizontal="center" vertical="center" wrapText="1"/>
    </xf>
    <xf numFmtId="240" fontId="243" fillId="0" borderId="60" xfId="4261" applyNumberFormat="1" applyFont="1" applyBorder="1" applyAlignment="1">
      <alignment horizontal="right" vertical="center" wrapText="1"/>
    </xf>
    <xf numFmtId="240" fontId="101" fillId="52" borderId="60" xfId="4261" applyNumberFormat="1" applyFont="1" applyFill="1" applyBorder="1" applyAlignment="1">
      <alignment horizontal="right" vertical="center" wrapText="1"/>
    </xf>
    <xf numFmtId="0" fontId="242" fillId="0" borderId="60" xfId="0" applyFont="1" applyBorder="1" applyAlignment="1">
      <alignment horizontal="right" vertical="center" wrapText="1"/>
    </xf>
    <xf numFmtId="171" fontId="101" fillId="52" borderId="60" xfId="4261" applyNumberFormat="1" applyFont="1" applyFill="1" applyBorder="1" applyAlignment="1">
      <alignment horizontal="center" vertical="center" wrapText="1"/>
    </xf>
    <xf numFmtId="0" fontId="101" fillId="52" borderId="60" xfId="0" quotePrefix="1" applyFont="1" applyFill="1" applyBorder="1" applyAlignment="1">
      <alignment horizontal="center" vertical="center"/>
    </xf>
    <xf numFmtId="171" fontId="246" fillId="52" borderId="60" xfId="4261" applyNumberFormat="1" applyFont="1" applyFill="1" applyBorder="1" applyAlignment="1">
      <alignment horizontal="center" vertical="center"/>
    </xf>
    <xf numFmtId="0" fontId="242" fillId="0" borderId="0" xfId="0" applyFont="1"/>
    <xf numFmtId="0" fontId="242" fillId="2" borderId="60" xfId="0" applyFont="1" applyFill="1" applyBorder="1" applyAlignment="1">
      <alignment horizontal="right" vertical="center" wrapText="1"/>
    </xf>
    <xf numFmtId="0" fontId="243" fillId="0" borderId="60" xfId="0" applyFont="1" applyFill="1" applyBorder="1" applyAlignment="1">
      <alignment horizontal="center" vertical="center" wrapText="1"/>
    </xf>
    <xf numFmtId="0" fontId="243" fillId="0" borderId="60" xfId="0" applyFont="1" applyFill="1" applyBorder="1" applyAlignment="1">
      <alignment vertical="center" wrapText="1"/>
    </xf>
    <xf numFmtId="0" fontId="243" fillId="0" borderId="60" xfId="0" applyFont="1" applyBorder="1" applyAlignment="1">
      <alignment vertical="center"/>
    </xf>
    <xf numFmtId="0" fontId="243" fillId="52" borderId="60" xfId="0" applyFont="1" applyFill="1" applyBorder="1" applyAlignment="1">
      <alignment horizontal="right" vertical="center" wrapText="1"/>
    </xf>
    <xf numFmtId="171" fontId="245" fillId="52" borderId="66" xfId="1653" applyNumberFormat="1" applyFont="1" applyFill="1" applyBorder="1" applyAlignment="1">
      <alignment horizontal="center" vertical="center"/>
    </xf>
    <xf numFmtId="171" fontId="243" fillId="52" borderId="60" xfId="0" applyNumberFormat="1" applyFont="1" applyFill="1" applyBorder="1" applyAlignment="1">
      <alignment horizontal="right" vertical="center" wrapText="1"/>
    </xf>
    <xf numFmtId="0" fontId="243" fillId="52" borderId="60" xfId="0" applyFont="1" applyFill="1" applyBorder="1" applyAlignment="1">
      <alignment vertical="center" wrapText="1"/>
    </xf>
    <xf numFmtId="0" fontId="243" fillId="52" borderId="0" xfId="0" applyFont="1" applyFill="1"/>
    <xf numFmtId="0" fontId="245" fillId="52" borderId="60" xfId="2" applyFont="1" applyFill="1" applyBorder="1" applyAlignment="1">
      <alignment horizontal="center" vertical="center" wrapText="1"/>
    </xf>
    <xf numFmtId="0" fontId="54" fillId="52" borderId="60" xfId="0" quotePrefix="1" applyFont="1" applyFill="1" applyBorder="1" applyAlignment="1">
      <alignment horizontal="center" vertical="center" wrapText="1"/>
    </xf>
    <xf numFmtId="0" fontId="54" fillId="52" borderId="60" xfId="0" applyFont="1" applyFill="1" applyBorder="1" applyAlignment="1">
      <alignment vertical="center" wrapText="1"/>
    </xf>
    <xf numFmtId="0" fontId="54" fillId="52" borderId="60" xfId="0" applyFont="1" applyFill="1" applyBorder="1" applyAlignment="1">
      <alignment horizontal="center" vertical="center" wrapText="1"/>
    </xf>
    <xf numFmtId="240" fontId="54" fillId="52" borderId="60" xfId="4261" applyNumberFormat="1" applyFont="1" applyFill="1" applyBorder="1" applyAlignment="1">
      <alignment horizontal="left" vertical="center" wrapText="1"/>
    </xf>
    <xf numFmtId="0" fontId="54" fillId="52" borderId="60" xfId="0" applyFont="1" applyFill="1" applyBorder="1" applyAlignment="1">
      <alignment horizontal="left" vertical="center" wrapText="1"/>
    </xf>
    <xf numFmtId="240" fontId="247" fillId="52" borderId="0" xfId="4261" applyNumberFormat="1" applyFont="1" applyFill="1"/>
    <xf numFmtId="0" fontId="54" fillId="52" borderId="0" xfId="0" applyFont="1" applyFill="1"/>
    <xf numFmtId="0" fontId="247" fillId="52" borderId="0" xfId="0" applyFont="1" applyFill="1"/>
    <xf numFmtId="0" fontId="54" fillId="52" borderId="0" xfId="0" applyFont="1" applyFill="1" applyAlignment="1">
      <alignment horizontal="center"/>
    </xf>
    <xf numFmtId="333" fontId="247"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center" vertical="center" wrapText="1"/>
    </xf>
    <xf numFmtId="0" fontId="249" fillId="52" borderId="60" xfId="0" applyFont="1" applyFill="1" applyBorder="1" applyAlignment="1">
      <alignment horizontal="center" vertical="center" wrapText="1"/>
    </xf>
    <xf numFmtId="0" fontId="249" fillId="52" borderId="60" xfId="0" applyFont="1" applyFill="1" applyBorder="1" applyAlignment="1">
      <alignment horizontal="left" vertical="center" wrapText="1"/>
    </xf>
    <xf numFmtId="333" fontId="249" fillId="52" borderId="60" xfId="4261" applyNumberFormat="1" applyFont="1" applyFill="1" applyBorder="1" applyAlignment="1">
      <alignment horizontal="center" vertical="center" wrapText="1"/>
    </xf>
    <xf numFmtId="0" fontId="249" fillId="52" borderId="0" xfId="0" applyFont="1" applyFill="1"/>
    <xf numFmtId="333" fontId="54" fillId="52" borderId="60" xfId="4261" applyNumberFormat="1" applyFont="1" applyFill="1" applyBorder="1" applyAlignment="1">
      <alignment horizontal="center" vertical="center" wrapText="1"/>
    </xf>
    <xf numFmtId="0" fontId="251" fillId="52" borderId="60" xfId="2700" applyFont="1" applyFill="1" applyBorder="1" applyAlignment="1">
      <alignment horizontal="center" vertical="center" wrapText="1"/>
    </xf>
    <xf numFmtId="171" fontId="250" fillId="52" borderId="60" xfId="2700" applyNumberFormat="1" applyFont="1" applyFill="1" applyBorder="1" applyAlignment="1">
      <alignment horizontal="right" vertical="center" wrapText="1"/>
    </xf>
    <xf numFmtId="171" fontId="250" fillId="52" borderId="60" xfId="2700" applyNumberFormat="1" applyFont="1" applyFill="1" applyBorder="1" applyAlignment="1">
      <alignment horizontal="center" vertical="center" wrapText="1"/>
    </xf>
    <xf numFmtId="0" fontId="250" fillId="52" borderId="60" xfId="2700" applyFont="1" applyFill="1" applyBorder="1" applyAlignment="1">
      <alignment horizontal="justify" vertical="center" wrapText="1"/>
    </xf>
    <xf numFmtId="171" fontId="250" fillId="52" borderId="60" xfId="1724" applyNumberFormat="1" applyFont="1" applyFill="1" applyBorder="1" applyAlignment="1">
      <alignment horizontal="justify" vertical="center" wrapText="1"/>
    </xf>
    <xf numFmtId="0" fontId="168" fillId="52" borderId="60" xfId="2700" applyFont="1" applyFill="1" applyBorder="1" applyAlignment="1">
      <alignment horizontal="center" vertical="center" wrapText="1"/>
    </xf>
    <xf numFmtId="0" fontId="168" fillId="52" borderId="60" xfId="2700" applyFont="1" applyFill="1" applyBorder="1" applyAlignment="1">
      <alignment horizontal="justify" vertical="center" wrapText="1"/>
    </xf>
    <xf numFmtId="171" fontId="168" fillId="52" borderId="60" xfId="1724" applyNumberFormat="1" applyFont="1" applyFill="1" applyBorder="1" applyAlignment="1">
      <alignment horizontal="justify" vertical="center" wrapText="1"/>
    </xf>
    <xf numFmtId="0" fontId="0" fillId="52" borderId="0" xfId="0" applyFill="1"/>
    <xf numFmtId="0" fontId="0" fillId="0" borderId="0" xfId="0" applyFont="1"/>
    <xf numFmtId="333" fontId="0" fillId="0" borderId="0" xfId="0" applyNumberFormat="1"/>
    <xf numFmtId="0" fontId="0" fillId="0" borderId="0" xfId="0" applyFill="1" applyAlignment="1">
      <alignment horizontal="center"/>
    </xf>
    <xf numFmtId="0" fontId="247" fillId="52" borderId="60" xfId="0" quotePrefix="1" applyFont="1" applyFill="1" applyBorder="1" applyAlignment="1">
      <alignment horizontal="center" vertical="center" wrapText="1"/>
    </xf>
    <xf numFmtId="0" fontId="247" fillId="52" borderId="60" xfId="0" applyFont="1" applyFill="1" applyBorder="1" applyAlignment="1">
      <alignment vertical="center" wrapText="1"/>
    </xf>
    <xf numFmtId="240" fontId="54" fillId="52" borderId="60" xfId="4261" applyNumberFormat="1" applyFont="1" applyFill="1" applyBorder="1" applyAlignment="1">
      <alignment horizontal="center" vertical="center" wrapText="1"/>
    </xf>
    <xf numFmtId="240" fontId="54" fillId="52" borderId="0" xfId="4261" applyNumberFormat="1" applyFont="1" applyFill="1"/>
    <xf numFmtId="0" fontId="54" fillId="53" borderId="0" xfId="0" applyFont="1" applyFill="1"/>
    <xf numFmtId="0" fontId="253" fillId="0" borderId="0" xfId="0" applyFont="1" applyAlignment="1">
      <alignment vertical="center"/>
    </xf>
    <xf numFmtId="0" fontId="253" fillId="0" borderId="0" xfId="0" applyFont="1" applyAlignment="1">
      <alignment horizontal="center" vertical="center"/>
    </xf>
    <xf numFmtId="0" fontId="254" fillId="0" borderId="0" xfId="0" applyFont="1" applyAlignment="1">
      <alignment vertical="center"/>
    </xf>
    <xf numFmtId="240" fontId="247" fillId="52" borderId="60" xfId="4261" applyNumberFormat="1" applyFont="1" applyFill="1" applyBorder="1" applyAlignment="1">
      <alignment horizontal="right" vertical="center" wrapText="1"/>
    </xf>
    <xf numFmtId="240" fontId="54" fillId="52" borderId="60" xfId="4261" applyNumberFormat="1" applyFont="1" applyFill="1" applyBorder="1" applyAlignment="1">
      <alignment horizontal="right" vertical="center" wrapText="1"/>
    </xf>
    <xf numFmtId="240" fontId="249" fillId="52" borderId="60" xfId="4261" applyNumberFormat="1" applyFont="1" applyFill="1" applyBorder="1" applyAlignment="1">
      <alignment horizontal="right" vertical="center" wrapText="1"/>
    </xf>
    <xf numFmtId="240" fontId="250" fillId="0" borderId="60" xfId="4261" applyNumberFormat="1" applyFont="1" applyFill="1" applyBorder="1" applyAlignment="1">
      <alignment horizontal="center" vertical="center" wrapText="1"/>
    </xf>
    <xf numFmtId="240" fontId="250" fillId="0" borderId="60" xfId="4261" applyNumberFormat="1" applyFont="1" applyFill="1" applyBorder="1" applyAlignment="1">
      <alignment horizontal="right" vertical="center" wrapText="1"/>
    </xf>
    <xf numFmtId="240" fontId="168" fillId="0" borderId="60" xfId="4261" applyNumberFormat="1" applyFont="1" applyFill="1" applyBorder="1" applyAlignment="1">
      <alignment horizontal="right" vertical="center" wrapText="1"/>
    </xf>
    <xf numFmtId="240" fontId="168" fillId="52" borderId="60" xfId="4261" applyNumberFormat="1" applyFont="1" applyFill="1" applyBorder="1" applyAlignment="1">
      <alignment horizontal="center" vertical="center" wrapText="1"/>
    </xf>
    <xf numFmtId="240" fontId="168" fillId="52" borderId="60" xfId="4261" applyNumberFormat="1" applyFont="1" applyFill="1" applyBorder="1" applyAlignment="1">
      <alignment horizontal="right" vertical="center" wrapText="1"/>
    </xf>
    <xf numFmtId="240" fontId="168" fillId="0" borderId="60" xfId="4261" applyNumberFormat="1" applyFont="1" applyFill="1" applyBorder="1" applyAlignment="1">
      <alignment horizontal="center" vertical="center" wrapText="1"/>
    </xf>
    <xf numFmtId="240" fontId="250" fillId="52" borderId="60" xfId="4261" applyNumberFormat="1" applyFont="1" applyFill="1" applyBorder="1" applyAlignment="1">
      <alignment horizontal="right" vertical="center" wrapText="1"/>
    </xf>
    <xf numFmtId="240" fontId="256" fillId="0" borderId="60" xfId="4261" applyNumberFormat="1" applyFont="1" applyBorder="1" applyAlignment="1">
      <alignment horizontal="right" vertical="center"/>
    </xf>
    <xf numFmtId="0" fontId="256" fillId="0" borderId="60" xfId="0" applyFont="1" applyBorder="1" applyAlignment="1">
      <alignment vertical="center"/>
    </xf>
    <xf numFmtId="0" fontId="258" fillId="0" borderId="60" xfId="0" applyFont="1" applyBorder="1" applyAlignment="1">
      <alignment horizontal="center" vertical="center"/>
    </xf>
    <xf numFmtId="0" fontId="258" fillId="0" borderId="60" xfId="0" applyFont="1" applyBorder="1" applyAlignment="1">
      <alignment vertical="center"/>
    </xf>
    <xf numFmtId="240" fontId="258" fillId="0" borderId="60" xfId="4261" applyNumberFormat="1" applyFont="1" applyBorder="1" applyAlignment="1">
      <alignment horizontal="right" vertical="center"/>
    </xf>
    <xf numFmtId="0" fontId="259" fillId="52" borderId="60" xfId="0" applyFont="1" applyFill="1" applyBorder="1" applyAlignment="1">
      <alignment horizontal="center" vertical="center" wrapText="1"/>
    </xf>
    <xf numFmtId="0" fontId="250" fillId="52" borderId="60" xfId="2700" applyFont="1" applyFill="1" applyBorder="1" applyAlignment="1">
      <alignment horizontal="center" vertical="center" wrapText="1"/>
    </xf>
    <xf numFmtId="0" fontId="250" fillId="0" borderId="60" xfId="2700" applyFont="1" applyFill="1" applyBorder="1" applyAlignment="1">
      <alignment horizontal="center" vertical="center"/>
    </xf>
    <xf numFmtId="0" fontId="247" fillId="53" borderId="0" xfId="0" applyFont="1" applyFill="1"/>
    <xf numFmtId="333" fontId="54" fillId="53" borderId="0" xfId="4261" applyNumberFormat="1" applyFont="1" applyFill="1"/>
    <xf numFmtId="240" fontId="247" fillId="53" borderId="0" xfId="4261" applyNumberFormat="1" applyFont="1" applyFill="1"/>
    <xf numFmtId="0" fontId="249" fillId="53" borderId="0" xfId="0" applyFont="1" applyFill="1"/>
    <xf numFmtId="240" fontId="54" fillId="53" borderId="0" xfId="0" applyNumberFormat="1" applyFont="1" applyFill="1"/>
    <xf numFmtId="240" fontId="54" fillId="53" borderId="0" xfId="4261" applyNumberFormat="1" applyFont="1" applyFill="1"/>
    <xf numFmtId="240" fontId="259" fillId="52" borderId="60" xfId="4261" applyNumberFormat="1" applyFont="1" applyFill="1" applyBorder="1" applyAlignment="1">
      <alignment horizontal="center" vertical="center" wrapText="1"/>
    </xf>
    <xf numFmtId="0" fontId="250" fillId="53" borderId="60" xfId="2700" applyFont="1" applyFill="1" applyBorder="1" applyAlignment="1">
      <alignment horizontal="center" vertical="center"/>
    </xf>
    <xf numFmtId="240" fontId="250" fillId="53" borderId="60" xfId="4261" applyNumberFormat="1" applyFont="1" applyFill="1" applyBorder="1" applyAlignment="1">
      <alignment horizontal="center" vertical="center" wrapText="1"/>
    </xf>
    <xf numFmtId="240" fontId="250" fillId="53" borderId="60" xfId="4261" applyNumberFormat="1" applyFont="1" applyFill="1" applyBorder="1" applyAlignment="1">
      <alignment horizontal="right" vertical="center" wrapText="1"/>
    </xf>
    <xf numFmtId="240" fontId="168" fillId="53" borderId="60" xfId="4261" applyNumberFormat="1" applyFont="1" applyFill="1" applyBorder="1" applyAlignment="1">
      <alignment horizontal="right" vertical="center" wrapText="1"/>
    </xf>
    <xf numFmtId="240" fontId="168" fillId="53" borderId="60" xfId="4261" applyNumberFormat="1" applyFont="1" applyFill="1" applyBorder="1" applyAlignment="1">
      <alignment horizontal="center" vertical="center" wrapText="1"/>
    </xf>
    <xf numFmtId="0" fontId="0" fillId="53" borderId="0" xfId="0" applyFill="1"/>
    <xf numFmtId="0" fontId="0" fillId="53" borderId="0" xfId="0" applyFill="1" applyAlignment="1">
      <alignment horizontal="center"/>
    </xf>
    <xf numFmtId="0" fontId="256" fillId="53" borderId="60" xfId="0" applyFont="1" applyFill="1" applyBorder="1" applyAlignment="1">
      <alignment horizontal="center" vertical="center"/>
    </xf>
    <xf numFmtId="0" fontId="256" fillId="53" borderId="60" xfId="0" applyFont="1" applyFill="1" applyBorder="1" applyAlignment="1">
      <alignment horizontal="center" vertical="center" wrapText="1"/>
    </xf>
    <xf numFmtId="240" fontId="256" fillId="53" borderId="60" xfId="4261" applyNumberFormat="1" applyFont="1" applyFill="1" applyBorder="1" applyAlignment="1">
      <alignment horizontal="right" vertical="center"/>
    </xf>
    <xf numFmtId="240" fontId="258" fillId="53" borderId="60" xfId="4261" applyNumberFormat="1" applyFont="1" applyFill="1" applyBorder="1" applyAlignment="1">
      <alignment horizontal="right" vertical="center"/>
    </xf>
    <xf numFmtId="0" fontId="253" fillId="53" borderId="0" xfId="0" applyFont="1" applyFill="1" applyAlignment="1">
      <alignment vertical="center"/>
    </xf>
    <xf numFmtId="0" fontId="256" fillId="0" borderId="60" xfId="0" applyFont="1" applyBorder="1" applyAlignment="1">
      <alignment horizontal="center" vertical="center" wrapText="1"/>
    </xf>
    <xf numFmtId="240" fontId="54" fillId="53" borderId="60" xfId="4261" applyNumberFormat="1" applyFont="1" applyFill="1" applyBorder="1" applyAlignment="1">
      <alignment horizontal="right" vertical="center" wrapText="1"/>
    </xf>
    <xf numFmtId="0" fontId="256" fillId="0" borderId="60" xfId="0" applyFont="1" applyFill="1" applyBorder="1" applyAlignment="1">
      <alignment horizontal="center" vertical="center" wrapText="1"/>
    </xf>
    <xf numFmtId="240" fontId="256" fillId="0" borderId="60" xfId="4261" applyNumberFormat="1" applyFont="1" applyFill="1" applyBorder="1" applyAlignment="1">
      <alignment horizontal="right" vertical="center"/>
    </xf>
    <xf numFmtId="240" fontId="258" fillId="0" borderId="60" xfId="4261" applyNumberFormat="1" applyFont="1" applyFill="1" applyBorder="1" applyAlignment="1">
      <alignment horizontal="right" vertical="center"/>
    </xf>
    <xf numFmtId="0" fontId="253" fillId="0" borderId="0" xfId="0" applyFont="1" applyFill="1" applyAlignment="1">
      <alignment vertical="center"/>
    </xf>
    <xf numFmtId="240" fontId="247" fillId="53" borderId="0" xfId="0" applyNumberFormat="1" applyFont="1" applyFill="1"/>
    <xf numFmtId="0" fontId="259" fillId="53" borderId="0" xfId="0" applyFont="1" applyFill="1"/>
    <xf numFmtId="0" fontId="259" fillId="52" borderId="0" xfId="0" applyFont="1" applyFill="1"/>
    <xf numFmtId="0" fontId="54" fillId="53" borderId="60" xfId="0" applyFont="1" applyFill="1" applyBorder="1" applyAlignment="1">
      <alignment horizontal="left" vertical="center" wrapText="1"/>
    </xf>
    <xf numFmtId="0" fontId="54" fillId="53" borderId="60" xfId="0" applyFont="1" applyFill="1" applyBorder="1" applyAlignment="1">
      <alignment horizontal="center" vertical="center" wrapText="1"/>
    </xf>
    <xf numFmtId="0" fontId="54" fillId="53" borderId="60" xfId="0" quotePrefix="1" applyFont="1" applyFill="1" applyBorder="1" applyAlignment="1">
      <alignment horizontal="center" vertical="center" wrapText="1"/>
    </xf>
    <xf numFmtId="333" fontId="54" fillId="53" borderId="60" xfId="4261" applyNumberFormat="1" applyFont="1" applyFill="1" applyBorder="1" applyAlignment="1">
      <alignment horizontal="right" vertical="center" wrapText="1"/>
    </xf>
    <xf numFmtId="240" fontId="54" fillId="53" borderId="60" xfId="4261" applyNumberFormat="1" applyFont="1" applyFill="1" applyBorder="1" applyAlignment="1">
      <alignment horizontal="left" vertical="center" wrapText="1"/>
    </xf>
    <xf numFmtId="333" fontId="54" fillId="53" borderId="60" xfId="4261" applyNumberFormat="1" applyFont="1" applyFill="1" applyBorder="1" applyAlignment="1">
      <alignment horizontal="center" vertical="center" wrapText="1"/>
    </xf>
    <xf numFmtId="333" fontId="54" fillId="53" borderId="60" xfId="4261" quotePrefix="1" applyNumberFormat="1" applyFont="1" applyFill="1" applyBorder="1" applyAlignment="1">
      <alignment horizontal="center" vertical="center" wrapText="1"/>
    </xf>
    <xf numFmtId="0" fontId="54" fillId="53" borderId="60" xfId="0" applyFont="1" applyFill="1" applyBorder="1" applyAlignment="1">
      <alignment vertical="center" wrapText="1"/>
    </xf>
    <xf numFmtId="240" fontId="54" fillId="53" borderId="60" xfId="4261" applyNumberFormat="1" applyFont="1" applyFill="1" applyBorder="1" applyAlignment="1">
      <alignment horizontal="center" vertical="center" wrapText="1"/>
    </xf>
    <xf numFmtId="0" fontId="54" fillId="53" borderId="60" xfId="4261" applyNumberFormat="1" applyFont="1" applyFill="1" applyBorder="1" applyAlignment="1">
      <alignment horizontal="center" vertical="center" wrapText="1"/>
    </xf>
    <xf numFmtId="0" fontId="54" fillId="53" borderId="0" xfId="0" applyFont="1" applyFill="1" applyAlignment="1">
      <alignment horizontal="center"/>
    </xf>
    <xf numFmtId="334" fontId="54" fillId="53" borderId="0" xfId="0" applyNumberFormat="1" applyFont="1" applyFill="1"/>
    <xf numFmtId="240" fontId="54" fillId="52" borderId="60" xfId="4261" quotePrefix="1" applyNumberFormat="1" applyFont="1" applyFill="1" applyBorder="1" applyAlignment="1">
      <alignment horizontal="center" vertical="center" wrapText="1"/>
    </xf>
    <xf numFmtId="0" fontId="54" fillId="52" borderId="60" xfId="4261" applyNumberFormat="1" applyFont="1" applyFill="1" applyBorder="1" applyAlignment="1">
      <alignment horizontal="center" vertical="center" wrapText="1"/>
    </xf>
    <xf numFmtId="240" fontId="54" fillId="52" borderId="0" xfId="0" applyNumberFormat="1" applyFont="1" applyFill="1"/>
    <xf numFmtId="0" fontId="250" fillId="0" borderId="60" xfId="2700" applyFont="1" applyFill="1" applyBorder="1" applyAlignment="1">
      <alignment horizontal="center" vertical="center" wrapText="1"/>
    </xf>
    <xf numFmtId="0" fontId="251" fillId="0" borderId="60" xfId="2700" applyFont="1" applyFill="1" applyBorder="1" applyAlignment="1">
      <alignment horizontal="center" vertical="center" wrapText="1"/>
    </xf>
    <xf numFmtId="0" fontId="251" fillId="53" borderId="60" xfId="2700" applyFont="1" applyFill="1" applyBorder="1" applyAlignment="1">
      <alignment horizontal="center" vertical="center" wrapText="1"/>
    </xf>
    <xf numFmtId="0" fontId="250" fillId="53" borderId="60" xfId="2700" applyFont="1" applyFill="1" applyBorder="1" applyAlignment="1">
      <alignment horizontal="center" vertical="center" wrapText="1"/>
    </xf>
    <xf numFmtId="0" fontId="250" fillId="52" borderId="60" xfId="2700" applyFont="1" applyFill="1" applyBorder="1" applyAlignment="1">
      <alignment horizontal="center" vertical="center" wrapText="1"/>
    </xf>
    <xf numFmtId="333" fontId="54" fillId="52" borderId="60" xfId="4261" applyNumberFormat="1" applyFont="1" applyFill="1" applyBorder="1" applyAlignment="1">
      <alignment horizontal="right" vertical="center" wrapText="1"/>
    </xf>
    <xf numFmtId="333" fontId="249" fillId="52" borderId="60" xfId="4261" applyNumberFormat="1" applyFont="1" applyFill="1" applyBorder="1" applyAlignment="1">
      <alignment horizontal="right" vertical="center" wrapText="1"/>
    </xf>
    <xf numFmtId="334" fontId="54" fillId="52" borderId="0" xfId="0" applyNumberFormat="1" applyFont="1" applyFill="1"/>
    <xf numFmtId="0" fontId="260" fillId="0" borderId="0" xfId="0" applyFont="1"/>
    <xf numFmtId="0" fontId="14" fillId="52" borderId="0" xfId="0" applyFont="1" applyFill="1" applyBorder="1" applyAlignment="1">
      <alignment horizontal="right" vertical="center"/>
    </xf>
    <xf numFmtId="0" fontId="247" fillId="52" borderId="0" xfId="0" applyFont="1" applyFill="1" applyBorder="1" applyAlignment="1">
      <alignment horizontal="center" vertical="center" wrapText="1"/>
    </xf>
    <xf numFmtId="240" fontId="247" fillId="52" borderId="0" xfId="0" applyNumberFormat="1" applyFont="1" applyFill="1" applyBorder="1" applyAlignment="1">
      <alignment horizontal="center" vertical="center" wrapText="1"/>
    </xf>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0" xfId="0" applyFont="1" applyFill="1" applyAlignment="1">
      <alignment horizontal="center"/>
    </xf>
    <xf numFmtId="0" fontId="14" fillId="52" borderId="0" xfId="0" applyFont="1" applyFill="1" applyAlignment="1">
      <alignment horizontal="center" vertical="center" wrapText="1"/>
    </xf>
    <xf numFmtId="165" fontId="247" fillId="52" borderId="0" xfId="4261" applyFont="1" applyFill="1" applyBorder="1" applyAlignment="1">
      <alignment horizontal="center" vertical="center" wrapText="1"/>
    </xf>
    <xf numFmtId="0" fontId="247" fillId="52" borderId="62"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0" xfId="0" applyFont="1" applyFill="1" applyAlignment="1">
      <alignment horizontal="center"/>
    </xf>
    <xf numFmtId="0" fontId="14" fillId="52" borderId="0" xfId="0" applyFont="1" applyFill="1" applyAlignment="1">
      <alignment horizontal="center" vertical="center" wrapText="1"/>
    </xf>
    <xf numFmtId="0" fontId="247" fillId="52" borderId="60" xfId="0" applyFont="1" applyFill="1" applyBorder="1" applyAlignment="1">
      <alignment horizontal="center" vertical="center" wrapText="1"/>
    </xf>
    <xf numFmtId="240" fontId="247" fillId="53" borderId="0" xfId="0" applyNumberFormat="1" applyFont="1" applyFill="1" applyBorder="1" applyAlignment="1">
      <alignment horizontal="center" vertical="center" wrapText="1"/>
    </xf>
    <xf numFmtId="3" fontId="54" fillId="52" borderId="60" xfId="4261" applyNumberFormat="1" applyFont="1" applyFill="1" applyBorder="1" applyAlignment="1">
      <alignment horizontal="center" vertical="center" wrapText="1"/>
    </xf>
    <xf numFmtId="333" fontId="54" fillId="52" borderId="60" xfId="4261" quotePrefix="1" applyNumberFormat="1" applyFont="1" applyFill="1" applyBorder="1" applyAlignment="1">
      <alignment horizontal="center" vertical="center" wrapText="1"/>
    </xf>
    <xf numFmtId="240" fontId="259" fillId="53" borderId="0" xfId="4261" applyNumberFormat="1" applyFont="1" applyFill="1"/>
    <xf numFmtId="165" fontId="247" fillId="53" borderId="0" xfId="4261" applyFont="1" applyFill="1"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right" vertical="center"/>
    </xf>
    <xf numFmtId="0" fontId="4" fillId="0" borderId="0" xfId="0" applyFont="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43" fillId="0" borderId="60" xfId="0" applyFont="1" applyBorder="1" applyAlignment="1">
      <alignment horizontal="center" vertical="center" wrapText="1"/>
    </xf>
    <xf numFmtId="0" fontId="242" fillId="0" borderId="0" xfId="0" applyFont="1" applyAlignment="1">
      <alignment horizontal="center"/>
    </xf>
    <xf numFmtId="0" fontId="244" fillId="0" borderId="0" xfId="0" applyFont="1" applyAlignment="1">
      <alignment horizontal="center"/>
    </xf>
    <xf numFmtId="0" fontId="243" fillId="0" borderId="2" xfId="0" applyFont="1" applyBorder="1" applyAlignment="1">
      <alignment horizontal="right"/>
    </xf>
    <xf numFmtId="0" fontId="0" fillId="0" borderId="60"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3" fontId="18" fillId="0" borderId="62" xfId="1" applyNumberFormat="1" applyFont="1" applyFill="1" applyBorder="1" applyAlignment="1">
      <alignment horizontal="center" vertical="center" wrapText="1"/>
    </xf>
    <xf numFmtId="3" fontId="18" fillId="0" borderId="8" xfId="1" applyNumberFormat="1" applyFont="1" applyFill="1" applyBorder="1" applyAlignment="1">
      <alignment horizontal="center" vertical="center" wrapText="1"/>
    </xf>
    <xf numFmtId="3" fontId="18" fillId="0" borderId="7" xfId="1" applyNumberFormat="1" applyFont="1" applyFill="1" applyBorder="1" applyAlignment="1">
      <alignment horizontal="center" vertical="center" wrapText="1"/>
    </xf>
    <xf numFmtId="3" fontId="18" fillId="0" borderId="63" xfId="1" applyNumberFormat="1" applyFont="1" applyBorder="1" applyAlignment="1">
      <alignment horizontal="center" vertical="center" wrapText="1"/>
    </xf>
    <xf numFmtId="3" fontId="18" fillId="0" borderId="65" xfId="1" applyNumberFormat="1" applyFont="1" applyBorder="1" applyAlignment="1">
      <alignment horizontal="center" vertical="center" wrapText="1"/>
    </xf>
    <xf numFmtId="3" fontId="18" fillId="0" borderId="64" xfId="1" applyNumberFormat="1" applyFont="1" applyBorder="1" applyAlignment="1">
      <alignment horizontal="center" vertical="center" wrapText="1"/>
    </xf>
    <xf numFmtId="3" fontId="18" fillId="0" borderId="60" xfId="1" applyNumberFormat="1" applyFont="1" applyBorder="1" applyAlignment="1">
      <alignment horizontal="center" vertical="center" wrapText="1"/>
    </xf>
    <xf numFmtId="3" fontId="18" fillId="0" borderId="60" xfId="1" applyNumberFormat="1" applyFont="1" applyFill="1" applyBorder="1" applyAlignment="1">
      <alignment horizontal="center" vertical="center" wrapText="1"/>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1" fontId="23"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6" fillId="0" borderId="2" xfId="1" applyNumberFormat="1" applyFont="1" applyFill="1" applyBorder="1" applyAlignment="1">
      <alignment horizontal="right" vertical="center"/>
    </xf>
    <xf numFmtId="1" fontId="14" fillId="0" borderId="0" xfId="1" applyNumberFormat="1" applyFont="1" applyFill="1" applyAlignment="1">
      <alignment horizontal="center" vertical="center"/>
    </xf>
    <xf numFmtId="1" fontId="14" fillId="0" borderId="0" xfId="1" applyNumberFormat="1" applyFont="1" applyFill="1" applyAlignment="1">
      <alignment horizontal="center" vertical="center" wrapText="1"/>
    </xf>
    <xf numFmtId="1" fontId="13"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3" fontId="18" fillId="0" borderId="6" xfId="1" applyNumberFormat="1" applyFont="1" applyBorder="1" applyAlignment="1">
      <alignment horizontal="center" vertical="center" wrapText="1"/>
    </xf>
    <xf numFmtId="3" fontId="18" fillId="0" borderId="8" xfId="1" applyNumberFormat="1" applyFont="1" applyBorder="1" applyAlignment="1">
      <alignment horizontal="center" vertical="center" wrapText="1"/>
    </xf>
    <xf numFmtId="3" fontId="18" fillId="0" borderId="7" xfId="1" applyNumberFormat="1" applyFont="1" applyBorder="1" applyAlignment="1">
      <alignment horizontal="center" vertical="center" wrapText="1"/>
    </xf>
    <xf numFmtId="3" fontId="18" fillId="0" borderId="1" xfId="1" applyNumberFormat="1" applyFont="1" applyFill="1" applyBorder="1" applyAlignment="1">
      <alignment horizontal="center" vertical="center" wrapText="1"/>
    </xf>
    <xf numFmtId="3" fontId="18" fillId="0" borderId="1" xfId="1" applyNumberFormat="1" applyFont="1" applyBorder="1" applyAlignment="1">
      <alignment horizontal="center" vertical="center" wrapText="1"/>
    </xf>
    <xf numFmtId="3" fontId="21" fillId="0" borderId="1" xfId="1" applyNumberFormat="1" applyFont="1" applyFill="1" applyBorder="1" applyAlignment="1">
      <alignment horizontal="center" vertical="center" wrapText="1"/>
    </xf>
    <xf numFmtId="3" fontId="18" fillId="0" borderId="13" xfId="1" applyNumberFormat="1" applyFont="1" applyBorder="1" applyAlignment="1">
      <alignment horizontal="center" vertical="center" wrapText="1"/>
    </xf>
    <xf numFmtId="3" fontId="18" fillId="0" borderId="14" xfId="1" applyNumberFormat="1" applyFont="1" applyBorder="1" applyAlignment="1">
      <alignment horizontal="center" vertical="center" wrapText="1"/>
    </xf>
    <xf numFmtId="3" fontId="18" fillId="0" borderId="15" xfId="1" applyNumberFormat="1" applyFont="1" applyBorder="1" applyAlignment="1">
      <alignment horizontal="center" vertical="center" wrapText="1"/>
    </xf>
    <xf numFmtId="3" fontId="18" fillId="0" borderId="16"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8" fillId="0" borderId="17" xfId="1" applyNumberFormat="1" applyFont="1" applyBorder="1" applyAlignment="1">
      <alignment horizontal="center" vertical="center" wrapText="1"/>
    </xf>
    <xf numFmtId="0" fontId="19" fillId="0" borderId="1" xfId="2" applyFont="1" applyBorder="1"/>
    <xf numFmtId="3" fontId="21" fillId="0" borderId="1" xfId="1" applyNumberFormat="1" applyFont="1" applyFill="1" applyBorder="1" applyAlignment="1">
      <alignment horizontal="left" vertical="center" wrapText="1"/>
    </xf>
    <xf numFmtId="3" fontId="21" fillId="0" borderId="3" xfId="1" applyNumberFormat="1" applyFont="1" applyFill="1" applyBorder="1" applyAlignment="1">
      <alignment horizontal="center" vertical="center" wrapText="1"/>
    </xf>
    <xf numFmtId="3" fontId="21" fillId="0" borderId="4" xfId="1" applyNumberFormat="1" applyFont="1" applyFill="1" applyBorder="1" applyAlignment="1">
      <alignment horizontal="center" vertical="center" wrapText="1"/>
    </xf>
    <xf numFmtId="3" fontId="21" fillId="0" borderId="5" xfId="1" applyNumberFormat="1" applyFont="1" applyFill="1" applyBorder="1" applyAlignment="1">
      <alignment horizontal="center" vertical="center" wrapText="1"/>
    </xf>
    <xf numFmtId="3" fontId="18" fillId="0" borderId="6" xfId="1" applyNumberFormat="1" applyFont="1" applyFill="1" applyBorder="1" applyAlignment="1">
      <alignment horizontal="center" vertical="center" wrapText="1"/>
    </xf>
    <xf numFmtId="1" fontId="16" fillId="0" borderId="0" xfId="1" applyNumberFormat="1" applyFont="1" applyFill="1" applyAlignment="1">
      <alignment horizontal="center" vertical="center"/>
    </xf>
    <xf numFmtId="1" fontId="16" fillId="0" borderId="0" xfId="1" applyNumberFormat="1" applyFont="1" applyFill="1" applyAlignment="1">
      <alignment horizontal="center" vertical="center" wrapText="1"/>
    </xf>
    <xf numFmtId="0" fontId="250" fillId="53" borderId="60" xfId="2700" applyFont="1" applyFill="1" applyBorder="1" applyAlignment="1">
      <alignment horizontal="center" vertical="center" wrapText="1"/>
    </xf>
    <xf numFmtId="0" fontId="250" fillId="53" borderId="67" xfId="2700" applyFont="1" applyFill="1" applyBorder="1" applyAlignment="1">
      <alignment horizontal="center" vertical="center" wrapText="1"/>
    </xf>
    <xf numFmtId="0" fontId="250" fillId="53" borderId="68" xfId="2700" applyFont="1" applyFill="1" applyBorder="1" applyAlignment="1">
      <alignment horizontal="center" vertical="center" wrapText="1"/>
    </xf>
    <xf numFmtId="0" fontId="250" fillId="53" borderId="69" xfId="2700" applyFont="1" applyFill="1" applyBorder="1" applyAlignment="1">
      <alignment horizontal="center" vertical="center" wrapText="1"/>
    </xf>
    <xf numFmtId="0" fontId="250" fillId="53" borderId="16" xfId="2700" applyFont="1" applyFill="1" applyBorder="1" applyAlignment="1">
      <alignment horizontal="center" vertical="center" wrapText="1"/>
    </xf>
    <xf numFmtId="0" fontId="250" fillId="53" borderId="2" xfId="2700" applyFont="1" applyFill="1" applyBorder="1" applyAlignment="1">
      <alignment horizontal="center" vertical="center" wrapText="1"/>
    </xf>
    <xf numFmtId="0" fontId="250" fillId="53" borderId="17" xfId="2700" applyFont="1" applyFill="1" applyBorder="1" applyAlignment="1">
      <alignment horizontal="center" vertical="center" wrapText="1"/>
    </xf>
    <xf numFmtId="0" fontId="250" fillId="53" borderId="63" xfId="2700" applyFont="1" applyFill="1" applyBorder="1" applyAlignment="1">
      <alignment horizontal="center" vertical="center" wrapText="1"/>
    </xf>
    <xf numFmtId="0" fontId="250" fillId="53" borderId="65" xfId="2700" applyFont="1" applyFill="1" applyBorder="1" applyAlignment="1">
      <alignment horizontal="center" vertical="center"/>
    </xf>
    <xf numFmtId="0" fontId="250" fillId="53" borderId="64" xfId="2700" applyFont="1" applyFill="1" applyBorder="1" applyAlignment="1">
      <alignment horizontal="center" vertical="center"/>
    </xf>
    <xf numFmtId="0" fontId="251" fillId="53" borderId="60" xfId="2700" applyFont="1" applyFill="1" applyBorder="1" applyAlignment="1">
      <alignment horizontal="center" vertical="center" wrapText="1"/>
    </xf>
    <xf numFmtId="0" fontId="23" fillId="52" borderId="0" xfId="2700" applyFont="1" applyFill="1" applyAlignment="1">
      <alignment horizontal="right" vertical="center"/>
    </xf>
    <xf numFmtId="0" fontId="14" fillId="52" borderId="2" xfId="2700" applyFont="1" applyFill="1" applyBorder="1" applyAlignment="1">
      <alignment horizontal="right" vertical="center"/>
    </xf>
    <xf numFmtId="0" fontId="23" fillId="52" borderId="0" xfId="2700" applyFont="1" applyFill="1" applyBorder="1" applyAlignment="1">
      <alignment horizontal="center" vertical="center" wrapText="1"/>
    </xf>
    <xf numFmtId="0" fontId="23" fillId="52" borderId="0" xfId="2700" applyFont="1" applyFill="1" applyBorder="1" applyAlignment="1">
      <alignment horizontal="center" vertical="center"/>
    </xf>
    <xf numFmtId="0" fontId="14" fillId="52" borderId="0" xfId="2700" applyFont="1" applyFill="1" applyBorder="1" applyAlignment="1">
      <alignment horizontal="center" vertical="center"/>
    </xf>
    <xf numFmtId="0" fontId="12" fillId="52" borderId="0" xfId="2700" applyFont="1" applyFill="1" applyBorder="1" applyAlignment="1">
      <alignment horizontal="center" vertical="center"/>
    </xf>
    <xf numFmtId="0" fontId="250" fillId="52" borderId="62" xfId="2700" applyFont="1" applyFill="1" applyBorder="1" applyAlignment="1">
      <alignment horizontal="center" vertical="center" wrapText="1"/>
    </xf>
    <xf numFmtId="0" fontId="250" fillId="52" borderId="8" xfId="2700" applyFont="1" applyFill="1" applyBorder="1" applyAlignment="1">
      <alignment horizontal="center" vertical="center" wrapText="1"/>
    </xf>
    <xf numFmtId="0" fontId="250" fillId="52" borderId="7" xfId="2700" applyFont="1" applyFill="1" applyBorder="1" applyAlignment="1">
      <alignment horizontal="center" vertical="center" wrapText="1"/>
    </xf>
    <xf numFmtId="0" fontId="250" fillId="52" borderId="67" xfId="2700" applyFont="1" applyFill="1" applyBorder="1" applyAlignment="1">
      <alignment horizontal="center" vertical="center" wrapText="1"/>
    </xf>
    <xf numFmtId="0" fontId="250" fillId="52" borderId="68" xfId="2700" applyFont="1" applyFill="1" applyBorder="1" applyAlignment="1">
      <alignment horizontal="center" vertical="center" wrapText="1"/>
    </xf>
    <xf numFmtId="0" fontId="250" fillId="52" borderId="69" xfId="2700" applyFont="1" applyFill="1" applyBorder="1" applyAlignment="1">
      <alignment horizontal="center" vertical="center" wrapText="1"/>
    </xf>
    <xf numFmtId="0" fontId="250" fillId="52" borderId="16" xfId="2700" applyFont="1" applyFill="1" applyBorder="1" applyAlignment="1">
      <alignment horizontal="center" vertical="center" wrapText="1"/>
    </xf>
    <xf numFmtId="0" fontId="250" fillId="52" borderId="2" xfId="2700" applyFont="1" applyFill="1" applyBorder="1" applyAlignment="1">
      <alignment horizontal="center" vertical="center" wrapText="1"/>
    </xf>
    <xf numFmtId="0" fontId="250" fillId="52" borderId="17" xfId="2700" applyFont="1" applyFill="1" applyBorder="1" applyAlignment="1">
      <alignment horizontal="center" vertical="center" wrapText="1"/>
    </xf>
    <xf numFmtId="0" fontId="250" fillId="52" borderId="63" xfId="2700" applyFont="1" applyFill="1" applyBorder="1" applyAlignment="1">
      <alignment horizontal="center" vertical="center" wrapText="1"/>
    </xf>
    <xf numFmtId="0" fontId="250" fillId="52" borderId="65" xfId="2700" applyFont="1" applyFill="1" applyBorder="1" applyAlignment="1">
      <alignment horizontal="center" vertical="center"/>
    </xf>
    <xf numFmtId="0" fontId="250" fillId="52" borderId="64" xfId="2700" applyFont="1" applyFill="1" applyBorder="1" applyAlignment="1">
      <alignment horizontal="center" vertical="center"/>
    </xf>
    <xf numFmtId="0" fontId="250" fillId="0" borderId="60" xfId="2700" applyFont="1" applyFill="1" applyBorder="1" applyAlignment="1">
      <alignment horizontal="center" vertical="center" wrapText="1"/>
    </xf>
    <xf numFmtId="0" fontId="250" fillId="52" borderId="60" xfId="2700" applyFont="1" applyFill="1" applyBorder="1" applyAlignment="1">
      <alignment horizontal="center" vertical="center" wrapText="1"/>
    </xf>
    <xf numFmtId="0" fontId="247" fillId="52" borderId="62"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247" fillId="52" borderId="8" xfId="0" applyFont="1" applyFill="1" applyBorder="1" applyAlignment="1">
      <alignment horizontal="center" vertical="center" wrapText="1"/>
    </xf>
    <xf numFmtId="0" fontId="23" fillId="52" borderId="63" xfId="0" applyFont="1" applyFill="1" applyBorder="1" applyAlignment="1">
      <alignment horizontal="center" vertical="center" wrapText="1"/>
    </xf>
    <xf numFmtId="0" fontId="23" fillId="52" borderId="65" xfId="0" applyFont="1" applyFill="1" applyBorder="1" applyAlignment="1">
      <alignment horizontal="center" vertical="center"/>
    </xf>
    <xf numFmtId="0" fontId="23" fillId="52" borderId="64" xfId="0" applyFont="1" applyFill="1" applyBorder="1" applyAlignment="1">
      <alignment horizontal="center" vertical="center"/>
    </xf>
    <xf numFmtId="0" fontId="18" fillId="52" borderId="60" xfId="0" applyFont="1" applyFill="1" applyBorder="1"/>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2" xfId="0" applyFont="1" applyFill="1" applyBorder="1" applyAlignment="1">
      <alignment horizontal="right" vertical="center"/>
    </xf>
    <xf numFmtId="0" fontId="14" fillId="52" borderId="0" xfId="0" applyFont="1" applyFill="1" applyAlignment="1">
      <alignment horizontal="center"/>
    </xf>
    <xf numFmtId="0" fontId="14" fillId="52" borderId="0" xfId="0" applyFont="1" applyFill="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right"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0" borderId="0" xfId="0" applyFont="1" applyAlignment="1">
      <alignment horizontal="center" vertical="center" wrapText="1"/>
    </xf>
    <xf numFmtId="0" fontId="256" fillId="0" borderId="60" xfId="0" applyFont="1" applyBorder="1" applyAlignment="1">
      <alignment horizontal="center" vertical="center"/>
    </xf>
    <xf numFmtId="0" fontId="3" fillId="0" borderId="0" xfId="0" applyFont="1" applyAlignment="1">
      <alignment horizontal="right" vertical="center"/>
    </xf>
    <xf numFmtId="0" fontId="256" fillId="53" borderId="60" xfId="0" applyFont="1" applyFill="1" applyBorder="1" applyAlignment="1">
      <alignment horizontal="center" vertical="center" wrapText="1"/>
    </xf>
    <xf numFmtId="0" fontId="256" fillId="53" borderId="60" xfId="0" applyFont="1" applyFill="1" applyBorder="1" applyAlignment="1">
      <alignment horizontal="center" vertical="center"/>
    </xf>
    <xf numFmtId="0" fontId="256" fillId="0" borderId="60" xfId="0" applyFont="1" applyFill="1" applyBorder="1" applyAlignment="1">
      <alignment horizontal="center" vertical="center" wrapText="1"/>
    </xf>
    <xf numFmtId="0" fontId="257" fillId="0" borderId="60" xfId="0" applyFont="1" applyFill="1" applyBorder="1" applyAlignment="1">
      <alignment horizontal="center" vertical="center"/>
    </xf>
    <xf numFmtId="0" fontId="256" fillId="0" borderId="60" xfId="0" applyFont="1" applyBorder="1" applyAlignment="1">
      <alignment horizontal="center" vertical="center" wrapText="1"/>
    </xf>
    <xf numFmtId="0" fontId="257" fillId="0" borderId="60" xfId="0" applyFont="1" applyBorder="1" applyAlignment="1">
      <alignment horizontal="center" vertical="center"/>
    </xf>
  </cellXfs>
  <cellStyles count="4263">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h ql62 (2010) 11-09" xfId="1125"/>
    <cellStyle name="_ÿÿÿÿÿ_KH TPCP vung TNB (03-1-2012)" xfId="1126"/>
    <cellStyle name="_ÿÿÿÿÿ_Khung 2012" xfId="1127"/>
    <cellStyle name="_ÿÿÿÿÿ_kien giang 2" xfId="1128"/>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_x000a__x000a_NA_x000a__x000a_" xfId="1139"/>
    <cellStyle name="0,0_x000d__x000a_NA_x000d__x000a_" xfId="1140"/>
    <cellStyle name="0,0_x000d__x000a_NA_x000d__x000a_ 2" xfId="1141"/>
    <cellStyle name="0,0_x000d__x000a_NA_x000d__x000a_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heck Cell 2" xfId="1511"/>
    <cellStyle name="Chi phÝ kh¸c_Book1" xfId="1512"/>
    <cellStyle name="CHUONG" xfId="1513"/>
    <cellStyle name="Column_Title" xfId="1514"/>
    <cellStyle name="Comma" xfId="4261" builtinId="3"/>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3" xfId="4262"/>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ấu_phảy 2" xfId="2055"/>
    <cellStyle name="DAUDE" xfId="2056"/>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ia" xfId="2331"/>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i phÝ kh¸c_B¶ng 2" xfId="2378"/>
    <cellStyle name="I.3" xfId="2379"/>
    <cellStyle name="i·0" xfId="2380"/>
    <cellStyle name="i·0 2" xfId="2381"/>
    <cellStyle name="ï-¾È»ê_BiÓu TB" xfId="2382"/>
    <cellStyle name="Input [yellow]" xfId="2383"/>
    <cellStyle name="Input [yellow] 10" xfId="2384"/>
    <cellStyle name="Input [yellow] 11" xfId="2385"/>
    <cellStyle name="Input [yellow] 12" xfId="2386"/>
    <cellStyle name="Input [yellow] 13" xfId="2387"/>
    <cellStyle name="Input [yellow] 14" xfId="2388"/>
    <cellStyle name="Input [yellow] 15" xfId="2389"/>
    <cellStyle name="Input [yellow] 16" xfId="2390"/>
    <cellStyle name="Input [yellow] 2" xfId="2391"/>
    <cellStyle name="Input [yellow] 2 2" xfId="2392"/>
    <cellStyle name="Input [yellow] 3" xfId="2393"/>
    <cellStyle name="Input [yellow] 4" xfId="2394"/>
    <cellStyle name="Input [yellow] 5" xfId="2395"/>
    <cellStyle name="Input [yellow] 6" xfId="2396"/>
    <cellStyle name="Input [yellow] 7" xfId="2397"/>
    <cellStyle name="Input [yellow] 8" xfId="2398"/>
    <cellStyle name="Input [yellow] 9" xfId="2399"/>
    <cellStyle name="Input [yellow]_KH TPCP 2016-2020 (tong hop)" xfId="2400"/>
    <cellStyle name="Input 2" xfId="2401"/>
    <cellStyle name="Input 3" xfId="2402"/>
    <cellStyle name="Input 4" xfId="2403"/>
    <cellStyle name="Input 5" xfId="2404"/>
    <cellStyle name="Input 6" xfId="2405"/>
    <cellStyle name="Input 7" xfId="2406"/>
    <cellStyle name="k_TONG HOP KINH PHI" xfId="2407"/>
    <cellStyle name="k_TONG HOP KINH PHI_!1 1 bao cao giao KH ve HTCMT vung TNB   12-12-2011" xfId="2408"/>
    <cellStyle name="k_TONG HOP KINH PHI_Bieu4HTMT" xfId="2409"/>
    <cellStyle name="k_TONG HOP KINH PHI_Bieu4HTMT_!1 1 bao cao giao KH ve HTCMT vung TNB   12-12-2011" xfId="2410"/>
    <cellStyle name="k_TONG HOP KINH PHI_Bieu4HTMT_KH TPCP vung TNB (03-1-2012)" xfId="2411"/>
    <cellStyle name="k_TONG HOP KINH PHI_KH TPCP vung TNB (03-1-2012)" xfId="2412"/>
    <cellStyle name="k_ÿÿÿÿÿ" xfId="2413"/>
    <cellStyle name="k_ÿÿÿÿÿ_!1 1 bao cao giao KH ve HTCMT vung TNB   12-12-2011" xfId="2414"/>
    <cellStyle name="k_ÿÿÿÿÿ_1" xfId="2415"/>
    <cellStyle name="k_ÿÿÿÿÿ_2" xfId="2416"/>
    <cellStyle name="k_ÿÿÿÿÿ_2_!1 1 bao cao giao KH ve HTCMT vung TNB   12-12-2011" xfId="2417"/>
    <cellStyle name="k_ÿÿÿÿÿ_2_Bieu4HTMT" xfId="2418"/>
    <cellStyle name="k_ÿÿÿÿÿ_2_Bieu4HTMT_!1 1 bao cao giao KH ve HTCMT vung TNB   12-12-2011" xfId="2419"/>
    <cellStyle name="k_ÿÿÿÿÿ_2_Bieu4HTMT_KH TPCP vung TNB (03-1-2012)" xfId="2420"/>
    <cellStyle name="k_ÿÿÿÿÿ_2_KH TPCP vung TNB (03-1-2012)" xfId="2421"/>
    <cellStyle name="k_ÿÿÿÿÿ_Bieu4HTMT" xfId="2422"/>
    <cellStyle name="k_ÿÿÿÿÿ_Bieu4HTMT_!1 1 bao cao giao KH ve HTCMT vung TNB   12-12-2011" xfId="2423"/>
    <cellStyle name="k_ÿÿÿÿÿ_Bieu4HTMT_KH TPCP vung TNB (03-1-2012)" xfId="2424"/>
    <cellStyle name="k_ÿÿÿÿÿ_KH TPCP vung TNB (03-1-2012)" xfId="2425"/>
    <cellStyle name="kh¸c_Bang Chi tieu" xfId="2426"/>
    <cellStyle name="khanh" xfId="2427"/>
    <cellStyle name="khung" xfId="2428"/>
    <cellStyle name="Ledger 17 x 11 in" xfId="2429"/>
    <cellStyle name="left" xfId="2430"/>
    <cellStyle name="Line" xfId="2431"/>
    <cellStyle name="Link Currency (0)" xfId="2432"/>
    <cellStyle name="Link Currency (0) 10" xfId="2433"/>
    <cellStyle name="Link Currency (0) 11" xfId="2434"/>
    <cellStyle name="Link Currency (0) 12" xfId="2435"/>
    <cellStyle name="Link Currency (0) 13" xfId="2436"/>
    <cellStyle name="Link Currency (0) 14" xfId="2437"/>
    <cellStyle name="Link Currency (0) 15" xfId="2438"/>
    <cellStyle name="Link Currency (0) 16" xfId="2439"/>
    <cellStyle name="Link Currency (0) 2" xfId="2440"/>
    <cellStyle name="Link Currency (0) 3" xfId="2441"/>
    <cellStyle name="Link Currency (0) 4" xfId="2442"/>
    <cellStyle name="Link Currency (0) 5" xfId="2443"/>
    <cellStyle name="Link Currency (0) 6" xfId="2444"/>
    <cellStyle name="Link Currency (0) 7" xfId="2445"/>
    <cellStyle name="Link Currency (0) 8" xfId="2446"/>
    <cellStyle name="Link Currency (0) 9" xfId="2447"/>
    <cellStyle name="Link Currency (2)" xfId="2448"/>
    <cellStyle name="Link Currency (2) 10" xfId="2449"/>
    <cellStyle name="Link Currency (2) 11" xfId="2450"/>
    <cellStyle name="Link Currency (2) 12" xfId="2451"/>
    <cellStyle name="Link Currency (2) 13" xfId="2452"/>
    <cellStyle name="Link Currency (2) 14" xfId="2453"/>
    <cellStyle name="Link Currency (2) 15" xfId="2454"/>
    <cellStyle name="Link Currency (2) 16" xfId="2455"/>
    <cellStyle name="Link Currency (2) 2" xfId="2456"/>
    <cellStyle name="Link Currency (2) 3" xfId="2457"/>
    <cellStyle name="Link Currency (2) 4" xfId="2458"/>
    <cellStyle name="Link Currency (2) 5" xfId="2459"/>
    <cellStyle name="Link Currency (2) 6" xfId="2460"/>
    <cellStyle name="Link Currency (2) 7" xfId="2461"/>
    <cellStyle name="Link Currency (2) 8" xfId="2462"/>
    <cellStyle name="Link Currency (2) 9" xfId="2463"/>
    <cellStyle name="Link Units (0)" xfId="2464"/>
    <cellStyle name="Link Units (0) 10" xfId="2465"/>
    <cellStyle name="Link Units (0) 11" xfId="2466"/>
    <cellStyle name="Link Units (0) 12" xfId="2467"/>
    <cellStyle name="Link Units (0) 13" xfId="2468"/>
    <cellStyle name="Link Units (0) 14" xfId="2469"/>
    <cellStyle name="Link Units (0) 15" xfId="2470"/>
    <cellStyle name="Link Units (0) 16" xfId="2471"/>
    <cellStyle name="Link Units (0) 2" xfId="2472"/>
    <cellStyle name="Link Units (0) 3" xfId="2473"/>
    <cellStyle name="Link Units (0) 4" xfId="2474"/>
    <cellStyle name="Link Units (0) 5" xfId="2475"/>
    <cellStyle name="Link Units (0) 6" xfId="2476"/>
    <cellStyle name="Link Units (0) 7" xfId="2477"/>
    <cellStyle name="Link Units (0) 8" xfId="2478"/>
    <cellStyle name="Link Units (0) 9" xfId="2479"/>
    <cellStyle name="Link Units (1)" xfId="2480"/>
    <cellStyle name="Link Units (1) 10" xfId="2481"/>
    <cellStyle name="Link Units (1) 11" xfId="2482"/>
    <cellStyle name="Link Units (1) 12" xfId="2483"/>
    <cellStyle name="Link Units (1) 13" xfId="2484"/>
    <cellStyle name="Link Units (1) 14" xfId="2485"/>
    <cellStyle name="Link Units (1) 15" xfId="2486"/>
    <cellStyle name="Link Units (1) 16" xfId="2487"/>
    <cellStyle name="Link Units (1) 2" xfId="2488"/>
    <cellStyle name="Link Units (1) 3" xfId="2489"/>
    <cellStyle name="Link Units (1) 4" xfId="2490"/>
    <cellStyle name="Link Units (1) 5" xfId="2491"/>
    <cellStyle name="Link Units (1) 6" xfId="2492"/>
    <cellStyle name="Link Units (1) 7" xfId="2493"/>
    <cellStyle name="Link Units (1) 8" xfId="2494"/>
    <cellStyle name="Link Units (1) 9" xfId="2495"/>
    <cellStyle name="Link Units (2)" xfId="2496"/>
    <cellStyle name="Link Units (2) 10" xfId="2497"/>
    <cellStyle name="Link Units (2) 11" xfId="2498"/>
    <cellStyle name="Link Units (2) 12" xfId="2499"/>
    <cellStyle name="Link Units (2) 13" xfId="2500"/>
    <cellStyle name="Link Units (2) 14" xfId="2501"/>
    <cellStyle name="Link Units (2) 15" xfId="2502"/>
    <cellStyle name="Link Units (2) 16" xfId="2503"/>
    <cellStyle name="Link Units (2) 2" xfId="2504"/>
    <cellStyle name="Link Units (2) 3" xfId="2505"/>
    <cellStyle name="Link Units (2) 4" xfId="2506"/>
    <cellStyle name="Link Units (2) 5" xfId="2507"/>
    <cellStyle name="Link Units (2) 6" xfId="2508"/>
    <cellStyle name="Link Units (2) 7" xfId="2509"/>
    <cellStyle name="Link Units (2) 8" xfId="2510"/>
    <cellStyle name="Link Units (2) 9" xfId="2511"/>
    <cellStyle name="Linked Cell 2" xfId="2512"/>
    <cellStyle name="Loai CBDT" xfId="2513"/>
    <cellStyle name="Loai CT" xfId="2514"/>
    <cellStyle name="Loai GD" xfId="2515"/>
    <cellStyle name="MAU" xfId="2516"/>
    <cellStyle name="MAU 2" xfId="2517"/>
    <cellStyle name="Millares [0]_Well Timing" xfId="2518"/>
    <cellStyle name="Millares_Well Timing" xfId="2519"/>
    <cellStyle name="Milliers [0]_      " xfId="2520"/>
    <cellStyle name="Milliers_      " xfId="2521"/>
    <cellStyle name="Model" xfId="2522"/>
    <cellStyle name="Model 2" xfId="2523"/>
    <cellStyle name="moi" xfId="2524"/>
    <cellStyle name="moi 2" xfId="2525"/>
    <cellStyle name="moi 3" xfId="2526"/>
    <cellStyle name="Moneda [0]_Well Timing" xfId="2527"/>
    <cellStyle name="Moneda_Well Timing" xfId="2528"/>
    <cellStyle name="Monétaire [0]_      " xfId="2529"/>
    <cellStyle name="Monétaire_      " xfId="2530"/>
    <cellStyle name="n" xfId="2531"/>
    <cellStyle name="Neutral 2" xfId="2532"/>
    <cellStyle name="New" xfId="2533"/>
    <cellStyle name="New Times Roman" xfId="2534"/>
    <cellStyle name="nga" xfId="2535"/>
    <cellStyle name="no dec" xfId="2536"/>
    <cellStyle name="no dec 2" xfId="2537"/>
    <cellStyle name="no dec 2 2" xfId="2538"/>
    <cellStyle name="ÑONVÒ" xfId="2539"/>
    <cellStyle name="ÑONVÒ 2" xfId="2540"/>
    <cellStyle name="Normal" xfId="0" builtinId="0"/>
    <cellStyle name="Normal - Style1" xfId="2541"/>
    <cellStyle name="Normal - Style1 2" xfId="2542"/>
    <cellStyle name="Normal - Style1 3" xfId="2543"/>
    <cellStyle name="Normal - Style1_KH TPCP 2016-2020 (tong hop)" xfId="2544"/>
    <cellStyle name="Normal - 유형1" xfId="2545"/>
    <cellStyle name="Normal 10" xfId="2546"/>
    <cellStyle name="Normal 10 2" xfId="2547"/>
    <cellStyle name="Normal 10 3" xfId="2548"/>
    <cellStyle name="Normal 10 3 2" xfId="2549"/>
    <cellStyle name="Normal 10 4" xfId="2550"/>
    <cellStyle name="Normal 10 5" xfId="2551"/>
    <cellStyle name="Normal 10 6" xfId="2552"/>
    <cellStyle name="Normal 10_05-12  KH trung han 2016-2020 - Liem Thinh edited" xfId="2553"/>
    <cellStyle name="Normal 11" xfId="2554"/>
    <cellStyle name="Normal 11 2" xfId="2555"/>
    <cellStyle name="Normal 11 2 2" xfId="2556"/>
    <cellStyle name="Normal 11 3" xfId="2557"/>
    <cellStyle name="Normal 11 3 2" xfId="2558"/>
    <cellStyle name="Normal 11 3 3" xfId="2559"/>
    <cellStyle name="Normal 11 3 4" xfId="2560"/>
    <cellStyle name="Normal 12" xfId="2561"/>
    <cellStyle name="Normal 12 2" xfId="2562"/>
    <cellStyle name="Normal 12 3" xfId="2563"/>
    <cellStyle name="Normal 13" xfId="2564"/>
    <cellStyle name="Normal 13 2" xfId="2565"/>
    <cellStyle name="Normal 14" xfId="2566"/>
    <cellStyle name="Normal 14 2" xfId="2567"/>
    <cellStyle name="Normal 14 3" xfId="2568"/>
    <cellStyle name="Normal 15" xfId="2569"/>
    <cellStyle name="Normal 15 2" xfId="2570"/>
    <cellStyle name="Normal 15 3" xfId="2571"/>
    <cellStyle name="Normal 16" xfId="2572"/>
    <cellStyle name="Normal 16 2" xfId="2573"/>
    <cellStyle name="Normal 16 2 2" xfId="2574"/>
    <cellStyle name="Normal 16 2 2 2" xfId="2575"/>
    <cellStyle name="Normal 16 2 3" xfId="2576"/>
    <cellStyle name="Normal 16 2 3 2" xfId="2577"/>
    <cellStyle name="Normal 16 2 4" xfId="2578"/>
    <cellStyle name="Normal 16 3" xfId="2579"/>
    <cellStyle name="Normal 16 4" xfId="2580"/>
    <cellStyle name="Normal 16 4 2" xfId="2581"/>
    <cellStyle name="Normal 16 5" xfId="2582"/>
    <cellStyle name="Normal 16 5 2" xfId="2583"/>
    <cellStyle name="Normal 17" xfId="2584"/>
    <cellStyle name="Normal 17 2" xfId="2585"/>
    <cellStyle name="Normal 17 3 2" xfId="2586"/>
    <cellStyle name="Normal 17 3 2 2" xfId="2587"/>
    <cellStyle name="Normal 17 3 2 2 2" xfId="2588"/>
    <cellStyle name="Normal 17 3 2 3" xfId="2589"/>
    <cellStyle name="Normal 17 3 2 3 2" xfId="2590"/>
    <cellStyle name="Normal 17 3 2 4" xfId="2591"/>
    <cellStyle name="Normal 18" xfId="2592"/>
    <cellStyle name="Normal 18 2" xfId="2593"/>
    <cellStyle name="Normal 18 2 2" xfId="2594"/>
    <cellStyle name="Normal 18 3" xfId="2595"/>
    <cellStyle name="Normal 18_05-12  KH trung han 2016-2020 - Liem Thinh edited" xfId="2596"/>
    <cellStyle name="Normal 19" xfId="2597"/>
    <cellStyle name="Normal 19 2" xfId="2598"/>
    <cellStyle name="Normal 19 3" xfId="2599"/>
    <cellStyle name="Normal 2" xfId="2"/>
    <cellStyle name="Normal 2 10" xfId="2600"/>
    <cellStyle name="Normal 2 10 2" xfId="2601"/>
    <cellStyle name="Normal 2 11" xfId="2602"/>
    <cellStyle name="Normal 2 11 2" xfId="2603"/>
    <cellStyle name="Normal 2 12" xfId="2604"/>
    <cellStyle name="Normal 2 12 2" xfId="2605"/>
    <cellStyle name="Normal 2 13" xfId="2606"/>
    <cellStyle name="Normal 2 13 2" xfId="2607"/>
    <cellStyle name="Normal 2 14" xfId="2608"/>
    <cellStyle name="Normal 2 14 2" xfId="2609"/>
    <cellStyle name="Normal 2 14_Phuongangiao 1-giaoxulykythuat" xfId="2610"/>
    <cellStyle name="Normal 2 15" xfId="2611"/>
    <cellStyle name="Normal 2 16" xfId="2612"/>
    <cellStyle name="Normal 2 17" xfId="2613"/>
    <cellStyle name="Normal 2 18" xfId="2614"/>
    <cellStyle name="Normal 2 19" xfId="2615"/>
    <cellStyle name="Normal 2 2" xfId="2616"/>
    <cellStyle name="Normal 2 2 10" xfId="2617"/>
    <cellStyle name="Normal 2 2 10 2" xfId="2618"/>
    <cellStyle name="Normal 2 2 11" xfId="2619"/>
    <cellStyle name="Normal 2 2 12" xfId="2620"/>
    <cellStyle name="Normal 2 2 13" xfId="2621"/>
    <cellStyle name="Normal 2 2 14" xfId="2622"/>
    <cellStyle name="Normal 2 2 15" xfId="2623"/>
    <cellStyle name="Normal 2 2 2" xfId="2624"/>
    <cellStyle name="Normal 2 2 2 2" xfId="2625"/>
    <cellStyle name="Normal 2 2 2 3" xfId="2626"/>
    <cellStyle name="Normal 2 2 3" xfId="2627"/>
    <cellStyle name="Normal 2 2 4" xfId="2628"/>
    <cellStyle name="Normal 2 2 4 2" xfId="2629"/>
    <cellStyle name="Normal 2 2 4 3" xfId="2630"/>
    <cellStyle name="Normal 2 2 5" xfId="2631"/>
    <cellStyle name="Normal 2 2 6" xfId="2632"/>
    <cellStyle name="Normal 2 2 7" xfId="2633"/>
    <cellStyle name="Normal 2 2 8" xfId="2634"/>
    <cellStyle name="Normal 2 2 9" xfId="2635"/>
    <cellStyle name="Normal 2 2_Bieu chi tiet tang quy mo, dch ky thuat 4" xfId="2636"/>
    <cellStyle name="Normal 2 20" xfId="2637"/>
    <cellStyle name="Normal 2 21" xfId="2638"/>
    <cellStyle name="Normal 2 22" xfId="2639"/>
    <cellStyle name="Normal 2 23" xfId="2640"/>
    <cellStyle name="Normal 2 24" xfId="2641"/>
    <cellStyle name="Normal 2 25" xfId="2642"/>
    <cellStyle name="Normal 2 26" xfId="2643"/>
    <cellStyle name="Normal 2 26 2" xfId="2644"/>
    <cellStyle name="Normal 2 27" xfId="2645"/>
    <cellStyle name="Normal 2 3" xfId="2646"/>
    <cellStyle name="Normal 2 3 2" xfId="2647"/>
    <cellStyle name="Normal 2 3 2 2" xfId="2648"/>
    <cellStyle name="Normal 2 3 3" xfId="2649"/>
    <cellStyle name="Normal 2 32" xfId="2650"/>
    <cellStyle name="Normal 2 4" xfId="2651"/>
    <cellStyle name="Normal 2 4 2" xfId="2652"/>
    <cellStyle name="Normal 2 4 2 2" xfId="2653"/>
    <cellStyle name="Normal 2 4 3" xfId="2654"/>
    <cellStyle name="Normal 2 4 3 2" xfId="2655"/>
    <cellStyle name="Normal 2 5" xfId="2656"/>
    <cellStyle name="Normal 2 5 2" xfId="2657"/>
    <cellStyle name="Normal 2 6" xfId="2658"/>
    <cellStyle name="Normal 2 6 2" xfId="2659"/>
    <cellStyle name="Normal 2 7" xfId="2660"/>
    <cellStyle name="Normal 2 7 2" xfId="2661"/>
    <cellStyle name="Normal 2 8" xfId="2662"/>
    <cellStyle name="Normal 2 8 2" xfId="2663"/>
    <cellStyle name="Normal 2 9" xfId="2664"/>
    <cellStyle name="Normal 2 9 2" xfId="2665"/>
    <cellStyle name="Normal 2_05-12  KH trung han 2016-2020 - Liem Thinh edited" xfId="2666"/>
    <cellStyle name="Normal 20" xfId="2667"/>
    <cellStyle name="Normal 20 2" xfId="2668"/>
    <cellStyle name="Normal 21" xfId="2669"/>
    <cellStyle name="Normal 21 2" xfId="2670"/>
    <cellStyle name="Normal 22" xfId="2671"/>
    <cellStyle name="Normal 22 2" xfId="2672"/>
    <cellStyle name="Normal 23" xfId="2673"/>
    <cellStyle name="Normal 23 2" xfId="2674"/>
    <cellStyle name="Normal 23 3" xfId="2675"/>
    <cellStyle name="Normal 24" xfId="2676"/>
    <cellStyle name="Normal 24 2" xfId="2677"/>
    <cellStyle name="Normal 24 2 2" xfId="2678"/>
    <cellStyle name="Normal 25" xfId="2679"/>
    <cellStyle name="Normal 25 2" xfId="2680"/>
    <cellStyle name="Normal 25 3" xfId="2681"/>
    <cellStyle name="Normal 26" xfId="2682"/>
    <cellStyle name="Normal 26 2" xfId="2683"/>
    <cellStyle name="Normal 27" xfId="2684"/>
    <cellStyle name="Normal 27 2" xfId="2685"/>
    <cellStyle name="Normal 28" xfId="2686"/>
    <cellStyle name="Normal 28 2" xfId="2687"/>
    <cellStyle name="Normal 29" xfId="2688"/>
    <cellStyle name="Normal 29 2" xfId="2689"/>
    <cellStyle name="Normal 3" xfId="2690"/>
    <cellStyle name="Normal 3 10" xfId="2691"/>
    <cellStyle name="Normal 3 11" xfId="2692"/>
    <cellStyle name="Normal 3 12" xfId="2693"/>
    <cellStyle name="Normal 3 13" xfId="2694"/>
    <cellStyle name="Normal 3 14" xfId="2695"/>
    <cellStyle name="Normal 3 15" xfId="2696"/>
    <cellStyle name="Normal 3 16" xfId="2697"/>
    <cellStyle name="Normal 3 17" xfId="2698"/>
    <cellStyle name="Normal 3 18" xfId="2699"/>
    <cellStyle name="Normal 3 2" xfId="2700"/>
    <cellStyle name="Normal 3 2 2" xfId="2701"/>
    <cellStyle name="Normal 3 2 2 2" xfId="2702"/>
    <cellStyle name="Normal 3 2 3" xfId="2703"/>
    <cellStyle name="Normal 3 2 3 2" xfId="2704"/>
    <cellStyle name="Normal 3 2 4" xfId="2705"/>
    <cellStyle name="Normal 3 2 5" xfId="2706"/>
    <cellStyle name="Normal 3 2 5 2" xfId="2707"/>
    <cellStyle name="Normal 3 2 6" xfId="2708"/>
    <cellStyle name="Normal 3 2 6 2" xfId="2709"/>
    <cellStyle name="Normal 3 2 7" xfId="2710"/>
    <cellStyle name="Normal 3 3" xfId="2711"/>
    <cellStyle name="Normal 3 3 2" xfId="2712"/>
    <cellStyle name="Normal 3 4" xfId="2713"/>
    <cellStyle name="Normal 3 4 2" xfId="2714"/>
    <cellStyle name="Normal 3 5" xfId="2715"/>
    <cellStyle name="Normal 3 6" xfId="2716"/>
    <cellStyle name="Normal 3 7" xfId="2717"/>
    <cellStyle name="Normal 3 8" xfId="2718"/>
    <cellStyle name="Normal 3 9" xfId="2719"/>
    <cellStyle name="Normal 3_Bieu TH TPCP Vung TNB ngay 4-1-2012" xfId="2720"/>
    <cellStyle name="Normal 30" xfId="2721"/>
    <cellStyle name="Normal 30 2" xfId="2722"/>
    <cellStyle name="Normal 30 2 2" xfId="2723"/>
    <cellStyle name="Normal 30 3" xfId="2724"/>
    <cellStyle name="Normal 30 3 2" xfId="2725"/>
    <cellStyle name="Normal 30 4" xfId="2726"/>
    <cellStyle name="Normal 31" xfId="2727"/>
    <cellStyle name="Normal 31 2" xfId="2728"/>
    <cellStyle name="Normal 31 2 2" xfId="2729"/>
    <cellStyle name="Normal 31 3" xfId="2730"/>
    <cellStyle name="Normal 31 3 2" xfId="2731"/>
    <cellStyle name="Normal 31 4" xfId="2732"/>
    <cellStyle name="Normal 32" xfId="2733"/>
    <cellStyle name="Normal 32 2" xfId="2734"/>
    <cellStyle name="Normal 32 2 2" xfId="2735"/>
    <cellStyle name="Normal 33" xfId="2736"/>
    <cellStyle name="Normal 33 2" xfId="2737"/>
    <cellStyle name="Normal 34" xfId="2738"/>
    <cellStyle name="Normal 35" xfId="2739"/>
    <cellStyle name="Normal 36" xfId="2740"/>
    <cellStyle name="Normal 37" xfId="2741"/>
    <cellStyle name="Normal 37 2" xfId="2742"/>
    <cellStyle name="Normal 37 2 2" xfId="2743"/>
    <cellStyle name="Normal 37 2 3" xfId="2744"/>
    <cellStyle name="Normal 37 3" xfId="2745"/>
    <cellStyle name="Normal 37 3 2" xfId="2746"/>
    <cellStyle name="Normal 37 4" xfId="2747"/>
    <cellStyle name="Normal 38" xfId="2748"/>
    <cellStyle name="Normal 38 2" xfId="2749"/>
    <cellStyle name="Normal 38 2 2" xfId="2750"/>
    <cellStyle name="Normal 39" xfId="2751"/>
    <cellStyle name="Normal 39 2" xfId="2752"/>
    <cellStyle name="Normal 39 2 2" xfId="2753"/>
    <cellStyle name="Normal 39 3" xfId="2754"/>
    <cellStyle name="Normal 39 3 2" xfId="2755"/>
    <cellStyle name="Normal 4" xfId="2756"/>
    <cellStyle name="Normal 4 10" xfId="2757"/>
    <cellStyle name="Normal 4 11" xfId="2758"/>
    <cellStyle name="Normal 4 12" xfId="2759"/>
    <cellStyle name="Normal 4 13" xfId="2760"/>
    <cellStyle name="Normal 4 14" xfId="2761"/>
    <cellStyle name="Normal 4 15" xfId="2762"/>
    <cellStyle name="Normal 4 16" xfId="2763"/>
    <cellStyle name="Normal 4 17" xfId="2764"/>
    <cellStyle name="Normal 4 2" xfId="2765"/>
    <cellStyle name="Normal 4 2 2" xfId="2766"/>
    <cellStyle name="Normal 4 3" xfId="2767"/>
    <cellStyle name="Normal 4 4" xfId="2768"/>
    <cellStyle name="Normal 4 5" xfId="2769"/>
    <cellStyle name="Normal 4 6" xfId="2770"/>
    <cellStyle name="Normal 4 7" xfId="2771"/>
    <cellStyle name="Normal 4 8" xfId="2772"/>
    <cellStyle name="Normal 4 9" xfId="2773"/>
    <cellStyle name="Normal 4_Bang bieu" xfId="2774"/>
    <cellStyle name="Normal 40" xfId="2775"/>
    <cellStyle name="Normal 41" xfId="2776"/>
    <cellStyle name="Normal 42" xfId="2777"/>
    <cellStyle name="Normal 43" xfId="2778"/>
    <cellStyle name="Normal 44" xfId="2779"/>
    <cellStyle name="Normal 45" xfId="2780"/>
    <cellStyle name="Normal 46" xfId="2781"/>
    <cellStyle name="Normal 46 2" xfId="2782"/>
    <cellStyle name="Normal 47" xfId="2783"/>
    <cellStyle name="Normal 48" xfId="2784"/>
    <cellStyle name="Normal 49" xfId="2785"/>
    <cellStyle name="Normal 5" xfId="2786"/>
    <cellStyle name="Normal 5 2" xfId="2787"/>
    <cellStyle name="Normal 5 2 2" xfId="2788"/>
    <cellStyle name="Normal 50" xfId="2789"/>
    <cellStyle name="Normal 51" xfId="2790"/>
    <cellStyle name="Normal 52" xfId="2791"/>
    <cellStyle name="Normal 53" xfId="2792"/>
    <cellStyle name="Normal 54" xfId="2793"/>
    <cellStyle name="Normal 6" xfId="2794"/>
    <cellStyle name="Normal 6 10" xfId="2795"/>
    <cellStyle name="Normal 6 11" xfId="2796"/>
    <cellStyle name="Normal 6 12" xfId="2797"/>
    <cellStyle name="Normal 6 13" xfId="2798"/>
    <cellStyle name="Normal 6 14" xfId="2799"/>
    <cellStyle name="Normal 6 15" xfId="2800"/>
    <cellStyle name="Normal 6 16" xfId="2801"/>
    <cellStyle name="Normal 6 2" xfId="2802"/>
    <cellStyle name="Normal 6 2 2" xfId="2803"/>
    <cellStyle name="Normal 6 3" xfId="2804"/>
    <cellStyle name="Normal 6 4" xfId="2805"/>
    <cellStyle name="Normal 6 5" xfId="2806"/>
    <cellStyle name="Normal 6 6" xfId="2807"/>
    <cellStyle name="Normal 6 7" xfId="2808"/>
    <cellStyle name="Normal 6 8" xfId="2809"/>
    <cellStyle name="Normal 6 9" xfId="2810"/>
    <cellStyle name="Normal 6_TPCP trinh UBND ngay 27-12" xfId="2811"/>
    <cellStyle name="Normal 7" xfId="2812"/>
    <cellStyle name="Normal 7 2" xfId="2813"/>
    <cellStyle name="Normal 7 3" xfId="2814"/>
    <cellStyle name="Normal 7 3 2" xfId="2815"/>
    <cellStyle name="Normal 7 3 3" xfId="2816"/>
    <cellStyle name="Normal 7_!1 1 bao cao giao KH ve HTCMT vung TNB   12-12-2011" xfId="2817"/>
    <cellStyle name="Normal 8" xfId="2818"/>
    <cellStyle name="Normal 8 2" xfId="2819"/>
    <cellStyle name="Normal 8 2 2" xfId="2820"/>
    <cellStyle name="Normal 8 2 2 2" xfId="2821"/>
    <cellStyle name="Normal 8 2 3" xfId="2822"/>
    <cellStyle name="Normal 8 2_Phuongangiao 1-giaoxulykythuat" xfId="2823"/>
    <cellStyle name="Normal 8 3" xfId="2824"/>
    <cellStyle name="Normal 8_KH KH2014-TPCP (11-12-2013)-3 ( lay theo DH TPCP 2012-2015 da trinh)" xfId="2825"/>
    <cellStyle name="Normal 9" xfId="2826"/>
    <cellStyle name="Normal 9 10" xfId="2827"/>
    <cellStyle name="Normal 9 12" xfId="2828"/>
    <cellStyle name="Normal 9 13" xfId="2829"/>
    <cellStyle name="Normal 9 17" xfId="2830"/>
    <cellStyle name="Normal 9 2" xfId="2831"/>
    <cellStyle name="Normal 9 21" xfId="2832"/>
    <cellStyle name="Normal 9 23" xfId="2833"/>
    <cellStyle name="Normal 9 3" xfId="2834"/>
    <cellStyle name="Normal 9 46" xfId="2835"/>
    <cellStyle name="Normal 9 47" xfId="2836"/>
    <cellStyle name="Normal 9 48" xfId="2837"/>
    <cellStyle name="Normal 9 49" xfId="2838"/>
    <cellStyle name="Normal 9 50" xfId="2839"/>
    <cellStyle name="Normal 9 51" xfId="2840"/>
    <cellStyle name="Normal 9 52" xfId="2841"/>
    <cellStyle name="Normal 9_Bieu KH trung han BKH TW" xfId="2842"/>
    <cellStyle name="Normal_Bieu mau (CV )" xfId="1"/>
    <cellStyle name="Normal1" xfId="2843"/>
    <cellStyle name="Normal8" xfId="2844"/>
    <cellStyle name="Normalny_Cennik obowiazuje od 06-08-2001 r (1)" xfId="2845"/>
    <cellStyle name="Note 2" xfId="2846"/>
    <cellStyle name="Note 2 2" xfId="2847"/>
    <cellStyle name="Note 3" xfId="2848"/>
    <cellStyle name="Note 3 2" xfId="2849"/>
    <cellStyle name="Note 4" xfId="2850"/>
    <cellStyle name="Note 4 2" xfId="2851"/>
    <cellStyle name="Note 5" xfId="2852"/>
    <cellStyle name="NWM" xfId="2853"/>
    <cellStyle name="Ò_x000a_Normal_123569" xfId="2854"/>
    <cellStyle name="Ò_x000d_Normal_123569" xfId="2855"/>
    <cellStyle name="Ò_x005f_x000d_Normal_123569" xfId="2856"/>
    <cellStyle name="Ò_x005f_x005f_x005f_x000d_Normal_123569" xfId="2857"/>
    <cellStyle name="Œ…‹æØ‚è [0.00]_ÆÂ¹²" xfId="2858"/>
    <cellStyle name="Œ…‹æØ‚è_laroux" xfId="2859"/>
    <cellStyle name="oft Excel]_x000a__x000a_Comment=open=/f ‚ðw’è‚·‚é‚ÆAƒ†[ƒU[’è‹`ŠÖ”‚ðŠÖ”“\‚è•t‚¯‚Ìˆê——‚É“o˜^‚·‚é‚±‚Æ‚ª‚Å‚«‚Ü‚·B_x000a__x000a_Maximized" xfId="2860"/>
    <cellStyle name="oft Excel]_x000a__x000a_Comment=open=/f ‚ðŽw’è‚·‚é‚ÆAƒ†[ƒU[’è‹`ŠÖ”‚ðŠÖ”“\‚è•t‚¯‚Ìˆê——‚É“o˜^‚·‚é‚±‚Æ‚ª‚Å‚«‚Ü‚·B_x000a__x000a_Maximized" xfId="2861"/>
    <cellStyle name="oft Excel]_x000a__x000a_Comment=The open=/f lines load custom functions into the Paste Function list._x000a__x000a_Maximized=2_x000a__x000a_Basics=1_x000a__x000a_A" xfId="2862"/>
    <cellStyle name="oft Excel]_x000a__x000a_Comment=The open=/f lines load custom functions into the Paste Function list._x000a__x000a_Maximized=3_x000a__x000a_Basics=1_x000a__x000a_A" xfId="2863"/>
    <cellStyle name="oft Excel]_x000d__x000a_Comment=open=/f ‚ðw’è‚·‚é‚ÆAƒ†[ƒU[’è‹`ŠÖ”‚ðŠÖ”“\‚è•t‚¯‚Ìˆê——‚É“o˜^‚·‚é‚±‚Æ‚ª‚Å‚«‚Ü‚·B_x000d__x000a_Maximized" xfId="2864"/>
    <cellStyle name="oft Excel]_x000d__x000a_Comment=open=/f ‚ðŽw’è‚·‚é‚ÆAƒ†[ƒU[’è‹`ŠÖ”‚ðŠÖ”“\‚è•t‚¯‚Ìˆê——‚É“o˜^‚·‚é‚±‚Æ‚ª‚Å‚«‚Ü‚·B_x000d__x000a_Maximized" xfId="2865"/>
    <cellStyle name="oft Excel]_x000d__x000a_Comment=The open=/f lines load custom functions into the Paste Function list._x000d__x000a_Maximized=2_x000d__x000a_Basics=1_x000d__x000a_A" xfId="2866"/>
    <cellStyle name="oft Excel]_x000d__x000a_Comment=The open=/f lines load custom functions into the Paste Function list._x000d__x000a_Maximized=3_x000d__x000a_Basics=1_x000d__x000a_A" xfId="2867"/>
    <cellStyle name="oft Excel]_x005f_x000d__x005f_x000a_Comment=open=/f ‚ðw’è‚·‚é‚ÆAƒ†[ƒU[’è‹`ŠÖ”‚ðŠÖ”“\‚è•t‚¯‚Ìˆê——‚É“o˜^‚·‚é‚±‚Æ‚ª‚Å‚«‚Ü‚·B_x005f_x000d__x005f_x000a_Maximized" xfId="2868"/>
    <cellStyle name="omma [0]_Mktg Prog" xfId="2869"/>
    <cellStyle name="ormal_Sheet1_1" xfId="2870"/>
    <cellStyle name="Output 2" xfId="2871"/>
    <cellStyle name="p" xfId="2872"/>
    <cellStyle name="paint" xfId="2873"/>
    <cellStyle name="paint 2" xfId="2874"/>
    <cellStyle name="paint_05-12  KH trung han 2016-2020 - Liem Thinh edited" xfId="2875"/>
    <cellStyle name="Pattern" xfId="2876"/>
    <cellStyle name="Pattern 10" xfId="2877"/>
    <cellStyle name="Pattern 11" xfId="2878"/>
    <cellStyle name="Pattern 12" xfId="2879"/>
    <cellStyle name="Pattern 13" xfId="2880"/>
    <cellStyle name="Pattern 14" xfId="2881"/>
    <cellStyle name="Pattern 15" xfId="2882"/>
    <cellStyle name="Pattern 16" xfId="2883"/>
    <cellStyle name="Pattern 2" xfId="2884"/>
    <cellStyle name="Pattern 3" xfId="2885"/>
    <cellStyle name="Pattern 4" xfId="2886"/>
    <cellStyle name="Pattern 5" xfId="2887"/>
    <cellStyle name="Pattern 6" xfId="2888"/>
    <cellStyle name="Pattern 7" xfId="2889"/>
    <cellStyle name="Pattern 8" xfId="2890"/>
    <cellStyle name="Pattern 9" xfId="2891"/>
    <cellStyle name="per.style" xfId="2892"/>
    <cellStyle name="per.style 2" xfId="2893"/>
    <cellStyle name="Percent %" xfId="2894"/>
    <cellStyle name="Percent % Long Underline" xfId="2895"/>
    <cellStyle name="Percent %_Worksheet in  US Financial Statements Ref. Workbook - Single Co" xfId="2896"/>
    <cellStyle name="Percent (0)" xfId="2897"/>
    <cellStyle name="Percent (0) 10" xfId="2898"/>
    <cellStyle name="Percent (0) 11" xfId="2899"/>
    <cellStyle name="Percent (0) 12" xfId="2900"/>
    <cellStyle name="Percent (0) 13" xfId="2901"/>
    <cellStyle name="Percent (0) 14" xfId="2902"/>
    <cellStyle name="Percent (0) 15" xfId="2903"/>
    <cellStyle name="Percent (0) 2" xfId="2904"/>
    <cellStyle name="Percent (0) 3" xfId="2905"/>
    <cellStyle name="Percent (0) 4" xfId="2906"/>
    <cellStyle name="Percent (0) 5" xfId="2907"/>
    <cellStyle name="Percent (0) 6" xfId="2908"/>
    <cellStyle name="Percent (0) 7" xfId="2909"/>
    <cellStyle name="Percent (0) 8" xfId="2910"/>
    <cellStyle name="Percent (0) 9" xfId="2911"/>
    <cellStyle name="Percent [0]" xfId="2912"/>
    <cellStyle name="Percent [0] 10" xfId="2913"/>
    <cellStyle name="Percent [0] 11" xfId="2914"/>
    <cellStyle name="Percent [0] 12" xfId="2915"/>
    <cellStyle name="Percent [0] 13" xfId="2916"/>
    <cellStyle name="Percent [0] 14" xfId="2917"/>
    <cellStyle name="Percent [0] 15" xfId="2918"/>
    <cellStyle name="Percent [0] 16" xfId="2919"/>
    <cellStyle name="Percent [0] 2" xfId="2920"/>
    <cellStyle name="Percent [0] 3" xfId="2921"/>
    <cellStyle name="Percent [0] 4" xfId="2922"/>
    <cellStyle name="Percent [0] 5" xfId="2923"/>
    <cellStyle name="Percent [0] 6" xfId="2924"/>
    <cellStyle name="Percent [0] 7" xfId="2925"/>
    <cellStyle name="Percent [0] 8" xfId="2926"/>
    <cellStyle name="Percent [0] 9" xfId="2927"/>
    <cellStyle name="Percent [00]" xfId="2928"/>
    <cellStyle name="Percent [00] 10" xfId="2929"/>
    <cellStyle name="Percent [00] 11" xfId="2930"/>
    <cellStyle name="Percent [00] 12" xfId="2931"/>
    <cellStyle name="Percent [00] 13" xfId="2932"/>
    <cellStyle name="Percent [00] 14" xfId="2933"/>
    <cellStyle name="Percent [00] 15" xfId="2934"/>
    <cellStyle name="Percent [00] 16" xfId="2935"/>
    <cellStyle name="Percent [00] 2" xfId="2936"/>
    <cellStyle name="Percent [00] 3" xfId="2937"/>
    <cellStyle name="Percent [00] 4" xfId="2938"/>
    <cellStyle name="Percent [00] 5" xfId="2939"/>
    <cellStyle name="Percent [00] 6" xfId="2940"/>
    <cellStyle name="Percent [00] 7" xfId="2941"/>
    <cellStyle name="Percent [00] 8" xfId="2942"/>
    <cellStyle name="Percent [00] 9" xfId="2943"/>
    <cellStyle name="Percent [2]" xfId="2944"/>
    <cellStyle name="Percent [2] 10" xfId="2945"/>
    <cellStyle name="Percent [2] 11" xfId="2946"/>
    <cellStyle name="Percent [2] 12" xfId="2947"/>
    <cellStyle name="Percent [2] 13" xfId="2948"/>
    <cellStyle name="Percent [2] 14" xfId="2949"/>
    <cellStyle name="Percent [2] 15" xfId="2950"/>
    <cellStyle name="Percent [2] 16" xfId="2951"/>
    <cellStyle name="Percent [2] 2" xfId="2952"/>
    <cellStyle name="Percent [2] 2 2" xfId="2953"/>
    <cellStyle name="Percent [2] 3" xfId="2954"/>
    <cellStyle name="Percent [2] 4" xfId="2955"/>
    <cellStyle name="Percent [2] 5" xfId="2956"/>
    <cellStyle name="Percent [2] 6" xfId="2957"/>
    <cellStyle name="Percent [2] 7" xfId="2958"/>
    <cellStyle name="Percent [2] 8" xfId="2959"/>
    <cellStyle name="Percent [2] 9" xfId="2960"/>
    <cellStyle name="Percent 0.0%" xfId="2961"/>
    <cellStyle name="Percent 0.0% Long Underline" xfId="2962"/>
    <cellStyle name="Percent 0.00%" xfId="2963"/>
    <cellStyle name="Percent 0.00% Long Underline" xfId="2964"/>
    <cellStyle name="Percent 0.000%" xfId="2965"/>
    <cellStyle name="Percent 0.000% Long Underline" xfId="2966"/>
    <cellStyle name="Percent 10" xfId="2967"/>
    <cellStyle name="Percent 10 2" xfId="2968"/>
    <cellStyle name="Percent 11" xfId="2969"/>
    <cellStyle name="Percent 11 2" xfId="2970"/>
    <cellStyle name="Percent 12" xfId="2971"/>
    <cellStyle name="Percent 12 2" xfId="2972"/>
    <cellStyle name="Percent 13" xfId="2973"/>
    <cellStyle name="Percent 13 2" xfId="2974"/>
    <cellStyle name="Percent 14" xfId="2975"/>
    <cellStyle name="Percent 14 2" xfId="2976"/>
    <cellStyle name="Percent 15" xfId="2977"/>
    <cellStyle name="Percent 16" xfId="2978"/>
    <cellStyle name="Percent 17" xfId="2979"/>
    <cellStyle name="Percent 18" xfId="2980"/>
    <cellStyle name="Percent 19" xfId="2981"/>
    <cellStyle name="Percent 19 2" xfId="2982"/>
    <cellStyle name="Percent 2" xfId="2983"/>
    <cellStyle name="Percent 2 2" xfId="2984"/>
    <cellStyle name="Percent 2 2 2" xfId="2985"/>
    <cellStyle name="Percent 2 2 3" xfId="2986"/>
    <cellStyle name="Percent 2 3" xfId="2987"/>
    <cellStyle name="Percent 2 4" xfId="2988"/>
    <cellStyle name="Percent 20" xfId="2989"/>
    <cellStyle name="Percent 20 2" xfId="2990"/>
    <cellStyle name="Percent 21" xfId="2991"/>
    <cellStyle name="Percent 22" xfId="2992"/>
    <cellStyle name="Percent 23" xfId="2993"/>
    <cellStyle name="Percent 3" xfId="2994"/>
    <cellStyle name="Percent 3 2" xfId="2995"/>
    <cellStyle name="Percent 3 3" xfId="2996"/>
    <cellStyle name="Percent 4" xfId="2997"/>
    <cellStyle name="Percent 4 2" xfId="2998"/>
    <cellStyle name="Percent 5" xfId="2999"/>
    <cellStyle name="Percent 5 2" xfId="3000"/>
    <cellStyle name="Percent 6" xfId="3001"/>
    <cellStyle name="Percent 6 2" xfId="3002"/>
    <cellStyle name="Percent 7" xfId="3003"/>
    <cellStyle name="Percent 7 2" xfId="3004"/>
    <cellStyle name="Percent 8" xfId="3005"/>
    <cellStyle name="Percent 8 2" xfId="3006"/>
    <cellStyle name="Percent 9" xfId="3007"/>
    <cellStyle name="Percent 9 2" xfId="3008"/>
    <cellStyle name="PERCENTAGE" xfId="3009"/>
    <cellStyle name="PERCENTAGE 2" xfId="3010"/>
    <cellStyle name="PrePop Currency (0)" xfId="3011"/>
    <cellStyle name="PrePop Currency (0) 10" xfId="3012"/>
    <cellStyle name="PrePop Currency (0) 11" xfId="3013"/>
    <cellStyle name="PrePop Currency (0) 12" xfId="3014"/>
    <cellStyle name="PrePop Currency (0) 13" xfId="3015"/>
    <cellStyle name="PrePop Currency (0) 14" xfId="3016"/>
    <cellStyle name="PrePop Currency (0) 15" xfId="3017"/>
    <cellStyle name="PrePop Currency (0) 16" xfId="3018"/>
    <cellStyle name="PrePop Currency (0) 2" xfId="3019"/>
    <cellStyle name="PrePop Currency (0) 3" xfId="3020"/>
    <cellStyle name="PrePop Currency (0) 4" xfId="3021"/>
    <cellStyle name="PrePop Currency (0) 5" xfId="3022"/>
    <cellStyle name="PrePop Currency (0) 6" xfId="3023"/>
    <cellStyle name="PrePop Currency (0) 7" xfId="3024"/>
    <cellStyle name="PrePop Currency (0) 8" xfId="3025"/>
    <cellStyle name="PrePop Currency (0) 9" xfId="3026"/>
    <cellStyle name="PrePop Currency (2)" xfId="3027"/>
    <cellStyle name="PrePop Currency (2) 10" xfId="3028"/>
    <cellStyle name="PrePop Currency (2) 11" xfId="3029"/>
    <cellStyle name="PrePop Currency (2) 12" xfId="3030"/>
    <cellStyle name="PrePop Currency (2) 13" xfId="3031"/>
    <cellStyle name="PrePop Currency (2) 14" xfId="3032"/>
    <cellStyle name="PrePop Currency (2) 15" xfId="3033"/>
    <cellStyle name="PrePop Currency (2) 16" xfId="3034"/>
    <cellStyle name="PrePop Currency (2) 2" xfId="3035"/>
    <cellStyle name="PrePop Currency (2) 3" xfId="3036"/>
    <cellStyle name="PrePop Currency (2) 4" xfId="3037"/>
    <cellStyle name="PrePop Currency (2) 5" xfId="3038"/>
    <cellStyle name="PrePop Currency (2) 6" xfId="3039"/>
    <cellStyle name="PrePop Currency (2) 7" xfId="3040"/>
    <cellStyle name="PrePop Currency (2) 8" xfId="3041"/>
    <cellStyle name="PrePop Currency (2) 9" xfId="3042"/>
    <cellStyle name="PrePop Units (0)" xfId="3043"/>
    <cellStyle name="PrePop Units (0) 10" xfId="3044"/>
    <cellStyle name="PrePop Units (0) 11" xfId="3045"/>
    <cellStyle name="PrePop Units (0) 12" xfId="3046"/>
    <cellStyle name="PrePop Units (0) 13" xfId="3047"/>
    <cellStyle name="PrePop Units (0) 14" xfId="3048"/>
    <cellStyle name="PrePop Units (0) 15" xfId="3049"/>
    <cellStyle name="PrePop Units (0) 16" xfId="3050"/>
    <cellStyle name="PrePop Units (0) 2" xfId="3051"/>
    <cellStyle name="PrePop Units (0) 3" xfId="3052"/>
    <cellStyle name="PrePop Units (0) 4" xfId="3053"/>
    <cellStyle name="PrePop Units (0) 5" xfId="3054"/>
    <cellStyle name="PrePop Units (0) 6" xfId="3055"/>
    <cellStyle name="PrePop Units (0) 7" xfId="3056"/>
    <cellStyle name="PrePop Units (0) 8" xfId="3057"/>
    <cellStyle name="PrePop Units (0) 9" xfId="3058"/>
    <cellStyle name="PrePop Units (1)" xfId="3059"/>
    <cellStyle name="PrePop Units (1) 10" xfId="3060"/>
    <cellStyle name="PrePop Units (1) 11" xfId="3061"/>
    <cellStyle name="PrePop Units (1) 12" xfId="3062"/>
    <cellStyle name="PrePop Units (1) 13" xfId="3063"/>
    <cellStyle name="PrePop Units (1) 14" xfId="3064"/>
    <cellStyle name="PrePop Units (1) 15" xfId="3065"/>
    <cellStyle name="PrePop Units (1) 16" xfId="3066"/>
    <cellStyle name="PrePop Units (1) 2" xfId="3067"/>
    <cellStyle name="PrePop Units (1) 3" xfId="3068"/>
    <cellStyle name="PrePop Units (1) 4" xfId="3069"/>
    <cellStyle name="PrePop Units (1) 5" xfId="3070"/>
    <cellStyle name="PrePop Units (1) 6" xfId="3071"/>
    <cellStyle name="PrePop Units (1) 7" xfId="3072"/>
    <cellStyle name="PrePop Units (1) 8" xfId="3073"/>
    <cellStyle name="PrePop Units (1) 9" xfId="3074"/>
    <cellStyle name="PrePop Units (2)" xfId="3075"/>
    <cellStyle name="PrePop Units (2) 10" xfId="3076"/>
    <cellStyle name="PrePop Units (2) 11" xfId="3077"/>
    <cellStyle name="PrePop Units (2) 12" xfId="3078"/>
    <cellStyle name="PrePop Units (2) 13" xfId="3079"/>
    <cellStyle name="PrePop Units (2) 14" xfId="3080"/>
    <cellStyle name="PrePop Units (2) 15" xfId="3081"/>
    <cellStyle name="PrePop Units (2) 16" xfId="3082"/>
    <cellStyle name="PrePop Units (2) 2" xfId="3083"/>
    <cellStyle name="PrePop Units (2) 3" xfId="3084"/>
    <cellStyle name="PrePop Units (2) 4" xfId="3085"/>
    <cellStyle name="PrePop Units (2) 5" xfId="3086"/>
    <cellStyle name="PrePop Units (2) 6" xfId="3087"/>
    <cellStyle name="PrePop Units (2) 7" xfId="3088"/>
    <cellStyle name="PrePop Units (2) 8" xfId="3089"/>
    <cellStyle name="PrePop Units (2) 9" xfId="3090"/>
    <cellStyle name="pricing" xfId="3091"/>
    <cellStyle name="pricing 2" xfId="3092"/>
    <cellStyle name="PSChar" xfId="3093"/>
    <cellStyle name="PSHeading" xfId="3094"/>
    <cellStyle name="Quantity" xfId="3095"/>
    <cellStyle name="regstoresfromspecstores" xfId="3096"/>
    <cellStyle name="regstoresfromspecstores 2" xfId="3097"/>
    <cellStyle name="RevList" xfId="3098"/>
    <cellStyle name="rlink_tiªn l­în_x005f_x001b_Hyperlink_TONG HOP KINH PHI" xfId="3099"/>
    <cellStyle name="rmal_ADAdot" xfId="3100"/>
    <cellStyle name="S—_x0008_" xfId="3101"/>
    <cellStyle name="S—_x0008_ 2" xfId="3102"/>
    <cellStyle name="s]_x000a__x000a_spooler=yes_x000a__x000a_load=_x000a__x000a_Beep=yes_x000a__x000a_NullPort=None_x000a__x000a_BorderWidth=3_x000a__x000a_CursorBlinkRate=1200_x000a__x000a_DoubleClickSpeed=452_x000a__x000a_Programs=co" xfId="3103"/>
    <cellStyle name="s]_x000d__x000a_spooler=yes_x000d__x000a_load=_x000d__x000a_Beep=yes_x000d__x000a_NullPort=None_x000d__x000a_BorderWidth=3_x000d__x000a_CursorBlinkRate=1200_x000d__x000a_DoubleClickSpeed=452_x000d__x000a_Programs=co" xfId="310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5"/>
    <cellStyle name="S—_x0008__KH TPCP vung TNB (03-1-2012)" xfId="3106"/>
    <cellStyle name="S—_x005f_x0008_" xfId="3107"/>
    <cellStyle name="SAPBEXaggData" xfId="3108"/>
    <cellStyle name="SAPBEXaggData 2" xfId="3109"/>
    <cellStyle name="SAPBEXaggDataEmph" xfId="3110"/>
    <cellStyle name="SAPBEXaggDataEmph 2" xfId="3111"/>
    <cellStyle name="SAPBEXaggItem" xfId="3112"/>
    <cellStyle name="SAPBEXaggItem 2" xfId="3113"/>
    <cellStyle name="SAPBEXchaText" xfId="3114"/>
    <cellStyle name="SAPBEXchaText 2" xfId="3115"/>
    <cellStyle name="SAPBEXexcBad7" xfId="3116"/>
    <cellStyle name="SAPBEXexcBad7 2" xfId="3117"/>
    <cellStyle name="SAPBEXexcBad8" xfId="3118"/>
    <cellStyle name="SAPBEXexcBad8 2" xfId="3119"/>
    <cellStyle name="SAPBEXexcBad9" xfId="3120"/>
    <cellStyle name="SAPBEXexcBad9 2" xfId="3121"/>
    <cellStyle name="SAPBEXexcCritical4" xfId="3122"/>
    <cellStyle name="SAPBEXexcCritical4 2" xfId="3123"/>
    <cellStyle name="SAPBEXexcCritical5" xfId="3124"/>
    <cellStyle name="SAPBEXexcCritical5 2" xfId="3125"/>
    <cellStyle name="SAPBEXexcCritical6" xfId="3126"/>
    <cellStyle name="SAPBEXexcCritical6 2" xfId="3127"/>
    <cellStyle name="SAPBEXexcGood1" xfId="3128"/>
    <cellStyle name="SAPBEXexcGood1 2" xfId="3129"/>
    <cellStyle name="SAPBEXexcGood2" xfId="3130"/>
    <cellStyle name="SAPBEXexcGood2 2" xfId="3131"/>
    <cellStyle name="SAPBEXexcGood3" xfId="3132"/>
    <cellStyle name="SAPBEXexcGood3 2" xfId="3133"/>
    <cellStyle name="SAPBEXfilterDrill" xfId="3134"/>
    <cellStyle name="SAPBEXfilterDrill 2" xfId="3135"/>
    <cellStyle name="SAPBEXfilterItem" xfId="3136"/>
    <cellStyle name="SAPBEXfilterItem 2" xfId="3137"/>
    <cellStyle name="SAPBEXfilterText" xfId="3138"/>
    <cellStyle name="SAPBEXfilterText 2" xfId="3139"/>
    <cellStyle name="SAPBEXformats" xfId="3140"/>
    <cellStyle name="SAPBEXformats 2" xfId="3141"/>
    <cellStyle name="SAPBEXheaderItem" xfId="3142"/>
    <cellStyle name="SAPBEXheaderItem 2" xfId="3143"/>
    <cellStyle name="SAPBEXheaderText" xfId="3144"/>
    <cellStyle name="SAPBEXheaderText 2" xfId="3145"/>
    <cellStyle name="SAPBEXresData" xfId="3146"/>
    <cellStyle name="SAPBEXresData 2" xfId="3147"/>
    <cellStyle name="SAPBEXresDataEmph" xfId="3148"/>
    <cellStyle name="SAPBEXresDataEmph 2" xfId="3149"/>
    <cellStyle name="SAPBEXresItem" xfId="3150"/>
    <cellStyle name="SAPBEXresItem 2" xfId="3151"/>
    <cellStyle name="SAPBEXstdData" xfId="3152"/>
    <cellStyle name="SAPBEXstdData 2" xfId="3153"/>
    <cellStyle name="SAPBEXstdDataEmph" xfId="3154"/>
    <cellStyle name="SAPBEXstdDataEmph 2" xfId="3155"/>
    <cellStyle name="SAPBEXstdItem" xfId="3156"/>
    <cellStyle name="SAPBEXstdItem 2" xfId="3157"/>
    <cellStyle name="SAPBEXtitle" xfId="3158"/>
    <cellStyle name="SAPBEXtitle 2" xfId="3159"/>
    <cellStyle name="SAPBEXundefined" xfId="3160"/>
    <cellStyle name="SAPBEXundefined 2" xfId="3161"/>
    <cellStyle name="serJet 1200 Series PCL 6" xfId="3162"/>
    <cellStyle name="SHADEDSTORES" xfId="3163"/>
    <cellStyle name="SHADEDSTORES 2" xfId="3164"/>
    <cellStyle name="songuyen" xfId="3165"/>
    <cellStyle name="specstores" xfId="3166"/>
    <cellStyle name="Standard_AAbgleich" xfId="3167"/>
    <cellStyle name="STTDG" xfId="3168"/>
    <cellStyle name="Style 1" xfId="3169"/>
    <cellStyle name="Style 1 2" xfId="3170"/>
    <cellStyle name="Style 1 3" xfId="3171"/>
    <cellStyle name="Style 10" xfId="3172"/>
    <cellStyle name="Style 10 2" xfId="3173"/>
    <cellStyle name="Style 100" xfId="3174"/>
    <cellStyle name="Style 101" xfId="3175"/>
    <cellStyle name="Style 102" xfId="3176"/>
    <cellStyle name="Style 103" xfId="3177"/>
    <cellStyle name="Style 104" xfId="3178"/>
    <cellStyle name="Style 105" xfId="3179"/>
    <cellStyle name="Style 106" xfId="3180"/>
    <cellStyle name="Style 107" xfId="3181"/>
    <cellStyle name="Style 108" xfId="3182"/>
    <cellStyle name="Style 109" xfId="3183"/>
    <cellStyle name="Style 11" xfId="3184"/>
    <cellStyle name="Style 11 2" xfId="3185"/>
    <cellStyle name="Style 110" xfId="3186"/>
    <cellStyle name="Style 111" xfId="3187"/>
    <cellStyle name="Style 112" xfId="3188"/>
    <cellStyle name="Style 113" xfId="3189"/>
    <cellStyle name="Style 114" xfId="3190"/>
    <cellStyle name="Style 115" xfId="3191"/>
    <cellStyle name="Style 116" xfId="3192"/>
    <cellStyle name="Style 117" xfId="3193"/>
    <cellStyle name="Style 118" xfId="3194"/>
    <cellStyle name="Style 119" xfId="3195"/>
    <cellStyle name="Style 12" xfId="3196"/>
    <cellStyle name="Style 12 2" xfId="3197"/>
    <cellStyle name="Style 120" xfId="3198"/>
    <cellStyle name="Style 121" xfId="3199"/>
    <cellStyle name="Style 122" xfId="3200"/>
    <cellStyle name="Style 123" xfId="3201"/>
    <cellStyle name="Style 124" xfId="3202"/>
    <cellStyle name="Style 125" xfId="3203"/>
    <cellStyle name="Style 126" xfId="3204"/>
    <cellStyle name="Style 127" xfId="3205"/>
    <cellStyle name="Style 128" xfId="3206"/>
    <cellStyle name="Style 129" xfId="3207"/>
    <cellStyle name="Style 13" xfId="3208"/>
    <cellStyle name="Style 13 2" xfId="3209"/>
    <cellStyle name="Style 130" xfId="3210"/>
    <cellStyle name="Style 131" xfId="3211"/>
    <cellStyle name="Style 132" xfId="3212"/>
    <cellStyle name="Style 133" xfId="3213"/>
    <cellStyle name="Style 134" xfId="3214"/>
    <cellStyle name="Style 135" xfId="3215"/>
    <cellStyle name="Style 136" xfId="3216"/>
    <cellStyle name="Style 137" xfId="3217"/>
    <cellStyle name="Style 138" xfId="3218"/>
    <cellStyle name="Style 139" xfId="3219"/>
    <cellStyle name="Style 14" xfId="3220"/>
    <cellStyle name="Style 14 2" xfId="3221"/>
    <cellStyle name="Style 140" xfId="3222"/>
    <cellStyle name="Style 141" xfId="3223"/>
    <cellStyle name="Style 142" xfId="3224"/>
    <cellStyle name="Style 143" xfId="3225"/>
    <cellStyle name="Style 144" xfId="3226"/>
    <cellStyle name="Style 145" xfId="3227"/>
    <cellStyle name="Style 146" xfId="3228"/>
    <cellStyle name="Style 147" xfId="3229"/>
    <cellStyle name="Style 148" xfId="3230"/>
    <cellStyle name="Style 149" xfId="3231"/>
    <cellStyle name="Style 15" xfId="3232"/>
    <cellStyle name="Style 15 2" xfId="3233"/>
    <cellStyle name="Style 150" xfId="3234"/>
    <cellStyle name="Style 151" xfId="3235"/>
    <cellStyle name="Style 152" xfId="3236"/>
    <cellStyle name="Style 153" xfId="3237"/>
    <cellStyle name="Style 154" xfId="3238"/>
    <cellStyle name="Style 155" xfId="3239"/>
    <cellStyle name="Style 16" xfId="3240"/>
    <cellStyle name="Style 16 2" xfId="3241"/>
    <cellStyle name="Style 17" xfId="3242"/>
    <cellStyle name="Style 17 2" xfId="3243"/>
    <cellStyle name="Style 18" xfId="3244"/>
    <cellStyle name="Style 18 2" xfId="3245"/>
    <cellStyle name="Style 19" xfId="3246"/>
    <cellStyle name="Style 19 2" xfId="3247"/>
    <cellStyle name="Style 2" xfId="3248"/>
    <cellStyle name="Style 2 2" xfId="3249"/>
    <cellStyle name="Style 20" xfId="3250"/>
    <cellStyle name="Style 20 2" xfId="3251"/>
    <cellStyle name="Style 21" xfId="3252"/>
    <cellStyle name="Style 21 2" xfId="3253"/>
    <cellStyle name="Style 22" xfId="3254"/>
    <cellStyle name="Style 22 2" xfId="3255"/>
    <cellStyle name="Style 23" xfId="3256"/>
    <cellStyle name="Style 23 2" xfId="3257"/>
    <cellStyle name="Style 24" xfId="3258"/>
    <cellStyle name="Style 24 2" xfId="3259"/>
    <cellStyle name="Style 25" xfId="3260"/>
    <cellStyle name="Style 25 2" xfId="3261"/>
    <cellStyle name="Style 26" xfId="3262"/>
    <cellStyle name="Style 26 2" xfId="3263"/>
    <cellStyle name="Style 27" xfId="3264"/>
    <cellStyle name="Style 27 2" xfId="3265"/>
    <cellStyle name="Style 28" xfId="3266"/>
    <cellStyle name="Style 28 2" xfId="3267"/>
    <cellStyle name="Style 29" xfId="3268"/>
    <cellStyle name="Style 29 2" xfId="3269"/>
    <cellStyle name="Style 3" xfId="3270"/>
    <cellStyle name="Style 3 2" xfId="3271"/>
    <cellStyle name="Style 30" xfId="3272"/>
    <cellStyle name="Style 30 2" xfId="3273"/>
    <cellStyle name="Style 31" xfId="3274"/>
    <cellStyle name="Style 31 2" xfId="3275"/>
    <cellStyle name="Style 32" xfId="3276"/>
    <cellStyle name="Style 32 2" xfId="3277"/>
    <cellStyle name="Style 33" xfId="3278"/>
    <cellStyle name="Style 33 2" xfId="3279"/>
    <cellStyle name="Style 34" xfId="3280"/>
    <cellStyle name="Style 34 2" xfId="3281"/>
    <cellStyle name="Style 35" xfId="3282"/>
    <cellStyle name="Style 35 2" xfId="3283"/>
    <cellStyle name="Style 36" xfId="3284"/>
    <cellStyle name="Style 37" xfId="3285"/>
    <cellStyle name="Style 37 2" xfId="3286"/>
    <cellStyle name="Style 38" xfId="3287"/>
    <cellStyle name="Style 38 2" xfId="3288"/>
    <cellStyle name="Style 39" xfId="3289"/>
    <cellStyle name="Style 39 2" xfId="3290"/>
    <cellStyle name="Style 4" xfId="3291"/>
    <cellStyle name="Style 4 2" xfId="3292"/>
    <cellStyle name="Style 40" xfId="3293"/>
    <cellStyle name="Style 40 2" xfId="3294"/>
    <cellStyle name="Style 41" xfId="3295"/>
    <cellStyle name="Style 41 2" xfId="3296"/>
    <cellStyle name="Style 42" xfId="3297"/>
    <cellStyle name="Style 42 2" xfId="3298"/>
    <cellStyle name="Style 43" xfId="3299"/>
    <cellStyle name="Style 43 2" xfId="3300"/>
    <cellStyle name="Style 44" xfId="3301"/>
    <cellStyle name="Style 44 2" xfId="3302"/>
    <cellStyle name="Style 45" xfId="3303"/>
    <cellStyle name="Style 45 2" xfId="3304"/>
    <cellStyle name="Style 46" xfId="3305"/>
    <cellStyle name="Style 46 2" xfId="3306"/>
    <cellStyle name="Style 47" xfId="3307"/>
    <cellStyle name="Style 47 2" xfId="3308"/>
    <cellStyle name="Style 48" xfId="3309"/>
    <cellStyle name="Style 48 2" xfId="3310"/>
    <cellStyle name="Style 49" xfId="3311"/>
    <cellStyle name="Style 49 2" xfId="3312"/>
    <cellStyle name="Style 5" xfId="3313"/>
    <cellStyle name="Style 50" xfId="3314"/>
    <cellStyle name="Style 50 2" xfId="3315"/>
    <cellStyle name="Style 51" xfId="3316"/>
    <cellStyle name="Style 51 2" xfId="3317"/>
    <cellStyle name="Style 52" xfId="3318"/>
    <cellStyle name="Style 52 2" xfId="3319"/>
    <cellStyle name="Style 53" xfId="3320"/>
    <cellStyle name="Style 53 2" xfId="3321"/>
    <cellStyle name="Style 54" xfId="3322"/>
    <cellStyle name="Style 54 2" xfId="3323"/>
    <cellStyle name="Style 55" xfId="3324"/>
    <cellStyle name="Style 55 2" xfId="3325"/>
    <cellStyle name="Style 56" xfId="3326"/>
    <cellStyle name="Style 57" xfId="3327"/>
    <cellStyle name="Style 58" xfId="3328"/>
    <cellStyle name="Style 59" xfId="3329"/>
    <cellStyle name="Style 6" xfId="3330"/>
    <cellStyle name="Style 6 2" xfId="3331"/>
    <cellStyle name="Style 60" xfId="3332"/>
    <cellStyle name="Style 61" xfId="3333"/>
    <cellStyle name="Style 62" xfId="3334"/>
    <cellStyle name="Style 63" xfId="3335"/>
    <cellStyle name="Style 64" xfId="3336"/>
    <cellStyle name="Style 65" xfId="3337"/>
    <cellStyle name="Style 66" xfId="3338"/>
    <cellStyle name="Style 67" xfId="3339"/>
    <cellStyle name="Style 68" xfId="3340"/>
    <cellStyle name="Style 69" xfId="3341"/>
    <cellStyle name="Style 7" xfId="3342"/>
    <cellStyle name="Style 7 2" xfId="3343"/>
    <cellStyle name="Style 70" xfId="3344"/>
    <cellStyle name="Style 71" xfId="3345"/>
    <cellStyle name="Style 72" xfId="3346"/>
    <cellStyle name="Style 73" xfId="3347"/>
    <cellStyle name="Style 74" xfId="3348"/>
    <cellStyle name="Style 75" xfId="3349"/>
    <cellStyle name="Style 76" xfId="3350"/>
    <cellStyle name="Style 77" xfId="3351"/>
    <cellStyle name="Style 78" xfId="3352"/>
    <cellStyle name="Style 79" xfId="3353"/>
    <cellStyle name="Style 8" xfId="3354"/>
    <cellStyle name="Style 8 2" xfId="3355"/>
    <cellStyle name="Style 80" xfId="3356"/>
    <cellStyle name="Style 81" xfId="3357"/>
    <cellStyle name="Style 82" xfId="3358"/>
    <cellStyle name="Style 83" xfId="3359"/>
    <cellStyle name="Style 84" xfId="3360"/>
    <cellStyle name="Style 85" xfId="3361"/>
    <cellStyle name="Style 86" xfId="3362"/>
    <cellStyle name="Style 87" xfId="3363"/>
    <cellStyle name="Style 88" xfId="3364"/>
    <cellStyle name="Style 89" xfId="3365"/>
    <cellStyle name="Style 9" xfId="3366"/>
    <cellStyle name="Style 9 2" xfId="3367"/>
    <cellStyle name="Style 90" xfId="3368"/>
    <cellStyle name="Style 91" xfId="3369"/>
    <cellStyle name="Style 92" xfId="3370"/>
    <cellStyle name="Style 93" xfId="3371"/>
    <cellStyle name="Style 94" xfId="3372"/>
    <cellStyle name="Style 95" xfId="3373"/>
    <cellStyle name="Style 96" xfId="3374"/>
    <cellStyle name="Style 97" xfId="3375"/>
    <cellStyle name="Style 98" xfId="3376"/>
    <cellStyle name="Style 99" xfId="3377"/>
    <cellStyle name="Style Date" xfId="3378"/>
    <cellStyle name="style_1" xfId="3379"/>
    <cellStyle name="subhead" xfId="3380"/>
    <cellStyle name="subhead 2" xfId="3381"/>
    <cellStyle name="Subtotal" xfId="3382"/>
    <cellStyle name="symbol" xfId="3383"/>
    <cellStyle name="T" xfId="3384"/>
    <cellStyle name="T 2" xfId="3385"/>
    <cellStyle name="T_15_10_2013 BC nhu cau von doi ung ODA (2014-2016) ngay 15102013 Sua" xfId="3386"/>
    <cellStyle name="T_bao cao" xfId="3387"/>
    <cellStyle name="T_bao cao 2" xfId="3388"/>
    <cellStyle name="T_bao cao phan bo KHDT 2011(final)" xfId="3389"/>
    <cellStyle name="T_Bao cao so lieu kiem toan nam 2007 sua" xfId="3390"/>
    <cellStyle name="T_Bao cao so lieu kiem toan nam 2007 sua 2" xfId="3391"/>
    <cellStyle name="T_Bao cao so lieu kiem toan nam 2007 sua_!1 1 bao cao giao KH ve HTCMT vung TNB   12-12-2011" xfId="3392"/>
    <cellStyle name="T_Bao cao so lieu kiem toan nam 2007 sua_!1 1 bao cao giao KH ve HTCMT vung TNB   12-12-2011 2" xfId="3393"/>
    <cellStyle name="T_Bao cao so lieu kiem toan nam 2007 sua_KH TPCP vung TNB (03-1-2012)" xfId="3394"/>
    <cellStyle name="T_Bao cao so lieu kiem toan nam 2007 sua_KH TPCP vung TNB (03-1-2012) 2" xfId="3395"/>
    <cellStyle name="T_bao cao_!1 1 bao cao giao KH ve HTCMT vung TNB   12-12-2011" xfId="3396"/>
    <cellStyle name="T_bao cao_!1 1 bao cao giao KH ve HTCMT vung TNB   12-12-2011 2" xfId="3397"/>
    <cellStyle name="T_bao cao_Bieu4HTMT" xfId="3398"/>
    <cellStyle name="T_bao cao_Bieu4HTMT 2" xfId="3399"/>
    <cellStyle name="T_bao cao_Bieu4HTMT_!1 1 bao cao giao KH ve HTCMT vung TNB   12-12-2011" xfId="3400"/>
    <cellStyle name="T_bao cao_Bieu4HTMT_!1 1 bao cao giao KH ve HTCMT vung TNB   12-12-2011 2" xfId="3401"/>
    <cellStyle name="T_bao cao_Bieu4HTMT_KH TPCP vung TNB (03-1-2012)" xfId="3402"/>
    <cellStyle name="T_bao cao_Bieu4HTMT_KH TPCP vung TNB (03-1-2012) 2" xfId="3403"/>
    <cellStyle name="T_bao cao_KH TPCP vung TNB (03-1-2012)" xfId="3404"/>
    <cellStyle name="T_bao cao_KH TPCP vung TNB (03-1-2012) 2" xfId="3405"/>
    <cellStyle name="T_BBTNG-06" xfId="3406"/>
    <cellStyle name="T_BBTNG-06 2" xfId="3407"/>
    <cellStyle name="T_BBTNG-06_!1 1 bao cao giao KH ve HTCMT vung TNB   12-12-2011" xfId="3408"/>
    <cellStyle name="T_BBTNG-06_!1 1 bao cao giao KH ve HTCMT vung TNB   12-12-2011 2" xfId="3409"/>
    <cellStyle name="T_BBTNG-06_Bieu4HTMT" xfId="3410"/>
    <cellStyle name="T_BBTNG-06_Bieu4HTMT 2" xfId="3411"/>
    <cellStyle name="T_BBTNG-06_Bieu4HTMT_!1 1 bao cao giao KH ve HTCMT vung TNB   12-12-2011" xfId="3412"/>
    <cellStyle name="T_BBTNG-06_Bieu4HTMT_!1 1 bao cao giao KH ve HTCMT vung TNB   12-12-2011 2" xfId="3413"/>
    <cellStyle name="T_BBTNG-06_Bieu4HTMT_KH TPCP vung TNB (03-1-2012)" xfId="3414"/>
    <cellStyle name="T_BBTNG-06_Bieu4HTMT_KH TPCP vung TNB (03-1-2012) 2" xfId="3415"/>
    <cellStyle name="T_BBTNG-06_KH TPCP vung TNB (03-1-2012)" xfId="3416"/>
    <cellStyle name="T_BBTNG-06_KH TPCP vung TNB (03-1-2012) 2" xfId="3417"/>
    <cellStyle name="T_BC  NAM 2007" xfId="3418"/>
    <cellStyle name="T_BC  NAM 2007 2" xfId="3419"/>
    <cellStyle name="T_BC CTMT-2008 Ttinh" xfId="3420"/>
    <cellStyle name="T_BC CTMT-2008 Ttinh 2" xfId="3421"/>
    <cellStyle name="T_BC CTMT-2008 Ttinh_!1 1 bao cao giao KH ve HTCMT vung TNB   12-12-2011" xfId="3422"/>
    <cellStyle name="T_BC CTMT-2008 Ttinh_!1 1 bao cao giao KH ve HTCMT vung TNB   12-12-2011 2" xfId="3423"/>
    <cellStyle name="T_BC CTMT-2008 Ttinh_KH TPCP vung TNB (03-1-2012)" xfId="3424"/>
    <cellStyle name="T_BC CTMT-2008 Ttinh_KH TPCP vung TNB (03-1-2012) 2" xfId="3425"/>
    <cellStyle name="T_BC nhu cau von doi ung ODA nganh NN (BKH)" xfId="3426"/>
    <cellStyle name="T_BC nhu cau von doi ung ODA nganh NN (BKH)_05-12  KH trung han 2016-2020 - Liem Thinh edited" xfId="3427"/>
    <cellStyle name="T_BC nhu cau von doi ung ODA nganh NN (BKH)_Copy of 05-12  KH trung han 2016-2020 - Liem Thinh edited (1)" xfId="3428"/>
    <cellStyle name="T_BC Tai co cau (bieu TH)" xfId="3429"/>
    <cellStyle name="T_BC Tai co cau (bieu TH)_05-12  KH trung han 2016-2020 - Liem Thinh edited" xfId="3430"/>
    <cellStyle name="T_BC Tai co cau (bieu TH)_Copy of 05-12  KH trung han 2016-2020 - Liem Thinh edited (1)" xfId="3431"/>
    <cellStyle name="T_Bieu 4.2 A, B KHCTgiong 2011" xfId="3432"/>
    <cellStyle name="T_Bieu 4.2 A, B KHCTgiong 2011 10" xfId="3433"/>
    <cellStyle name="T_Bieu 4.2 A, B KHCTgiong 2011 11" xfId="3434"/>
    <cellStyle name="T_Bieu 4.2 A, B KHCTgiong 2011 12" xfId="3435"/>
    <cellStyle name="T_Bieu 4.2 A, B KHCTgiong 2011 13" xfId="3436"/>
    <cellStyle name="T_Bieu 4.2 A, B KHCTgiong 2011 14" xfId="3437"/>
    <cellStyle name="T_Bieu 4.2 A, B KHCTgiong 2011 15" xfId="3438"/>
    <cellStyle name="T_Bieu 4.2 A, B KHCTgiong 2011 2" xfId="3439"/>
    <cellStyle name="T_Bieu 4.2 A, B KHCTgiong 2011 3" xfId="3440"/>
    <cellStyle name="T_Bieu 4.2 A, B KHCTgiong 2011 4" xfId="3441"/>
    <cellStyle name="T_Bieu 4.2 A, B KHCTgiong 2011 5" xfId="3442"/>
    <cellStyle name="T_Bieu 4.2 A, B KHCTgiong 2011 6" xfId="3443"/>
    <cellStyle name="T_Bieu 4.2 A, B KHCTgiong 2011 7" xfId="3444"/>
    <cellStyle name="T_Bieu 4.2 A, B KHCTgiong 2011 8" xfId="3445"/>
    <cellStyle name="T_Bieu 4.2 A, B KHCTgiong 2011 9" xfId="3446"/>
    <cellStyle name="T_Bieu mau cong trinh khoi cong moi 3-4" xfId="3447"/>
    <cellStyle name="T_Bieu mau cong trinh khoi cong moi 3-4 2" xfId="3448"/>
    <cellStyle name="T_Bieu mau cong trinh khoi cong moi 3-4_!1 1 bao cao giao KH ve HTCMT vung TNB   12-12-2011" xfId="3449"/>
    <cellStyle name="T_Bieu mau cong trinh khoi cong moi 3-4_!1 1 bao cao giao KH ve HTCMT vung TNB   12-12-2011 2" xfId="3450"/>
    <cellStyle name="T_Bieu mau cong trinh khoi cong moi 3-4_KH TPCP vung TNB (03-1-2012)" xfId="3451"/>
    <cellStyle name="T_Bieu mau cong trinh khoi cong moi 3-4_KH TPCP vung TNB (03-1-2012) 2" xfId="3452"/>
    <cellStyle name="T_Bieu mau danh muc du an thuoc CTMTQG nam 2008" xfId="3453"/>
    <cellStyle name="T_Bieu mau danh muc du an thuoc CTMTQG nam 2008 2" xfId="3454"/>
    <cellStyle name="T_Bieu mau danh muc du an thuoc CTMTQG nam 2008_!1 1 bao cao giao KH ve HTCMT vung TNB   12-12-2011" xfId="3455"/>
    <cellStyle name="T_Bieu mau danh muc du an thuoc CTMTQG nam 2008_!1 1 bao cao giao KH ve HTCMT vung TNB   12-12-2011 2" xfId="3456"/>
    <cellStyle name="T_Bieu mau danh muc du an thuoc CTMTQG nam 2008_KH TPCP vung TNB (03-1-2012)" xfId="3457"/>
    <cellStyle name="T_Bieu mau danh muc du an thuoc CTMTQG nam 2008_KH TPCP vung TNB (03-1-2012) 2" xfId="3458"/>
    <cellStyle name="T_Bieu tong hop nhu cau ung 2011 da chon loc -Mien nui" xfId="3459"/>
    <cellStyle name="T_Bieu tong hop nhu cau ung 2011 da chon loc -Mien nui 2" xfId="3460"/>
    <cellStyle name="T_Bieu tong hop nhu cau ung 2011 da chon loc -Mien nui_!1 1 bao cao giao KH ve HTCMT vung TNB   12-12-2011" xfId="3461"/>
    <cellStyle name="T_Bieu tong hop nhu cau ung 2011 da chon loc -Mien nui_!1 1 bao cao giao KH ve HTCMT vung TNB   12-12-2011 2" xfId="3462"/>
    <cellStyle name="T_Bieu tong hop nhu cau ung 2011 da chon loc -Mien nui_KH TPCP vung TNB (03-1-2012)" xfId="3463"/>
    <cellStyle name="T_Bieu tong hop nhu cau ung 2011 da chon loc -Mien nui_KH TPCP vung TNB (03-1-2012) 2" xfId="3464"/>
    <cellStyle name="T_Bieu3ODA" xfId="3465"/>
    <cellStyle name="T_Bieu3ODA 2" xfId="3466"/>
    <cellStyle name="T_Bieu3ODA_!1 1 bao cao giao KH ve HTCMT vung TNB   12-12-2011" xfId="3467"/>
    <cellStyle name="T_Bieu3ODA_!1 1 bao cao giao KH ve HTCMT vung TNB   12-12-2011 2" xfId="3468"/>
    <cellStyle name="T_Bieu3ODA_1" xfId="3469"/>
    <cellStyle name="T_Bieu3ODA_1 2" xfId="3470"/>
    <cellStyle name="T_Bieu3ODA_1_!1 1 bao cao giao KH ve HTCMT vung TNB   12-12-2011" xfId="3471"/>
    <cellStyle name="T_Bieu3ODA_1_!1 1 bao cao giao KH ve HTCMT vung TNB   12-12-2011 2" xfId="3472"/>
    <cellStyle name="T_Bieu3ODA_1_KH TPCP vung TNB (03-1-2012)" xfId="3473"/>
    <cellStyle name="T_Bieu3ODA_1_KH TPCP vung TNB (03-1-2012) 2" xfId="3474"/>
    <cellStyle name="T_Bieu3ODA_KH TPCP vung TNB (03-1-2012)" xfId="3475"/>
    <cellStyle name="T_Bieu3ODA_KH TPCP vung TNB (03-1-2012) 2" xfId="3476"/>
    <cellStyle name="T_Bieu4HTMT" xfId="3477"/>
    <cellStyle name="T_Bieu4HTMT 2" xfId="3478"/>
    <cellStyle name="T_Bieu4HTMT_!1 1 bao cao giao KH ve HTCMT vung TNB   12-12-2011" xfId="3479"/>
    <cellStyle name="T_Bieu4HTMT_!1 1 bao cao giao KH ve HTCMT vung TNB   12-12-2011 2" xfId="3480"/>
    <cellStyle name="T_Bieu4HTMT_KH TPCP vung TNB (03-1-2012)" xfId="3481"/>
    <cellStyle name="T_Bieu4HTMT_KH TPCP vung TNB (03-1-2012) 2" xfId="3482"/>
    <cellStyle name="T_bo sung von KCH nam 2010 va Du an tre kho khan" xfId="3483"/>
    <cellStyle name="T_bo sung von KCH nam 2010 va Du an tre kho khan 2" xfId="3484"/>
    <cellStyle name="T_bo sung von KCH nam 2010 va Du an tre kho khan_!1 1 bao cao giao KH ve HTCMT vung TNB   12-12-2011" xfId="3485"/>
    <cellStyle name="T_bo sung von KCH nam 2010 va Du an tre kho khan_!1 1 bao cao giao KH ve HTCMT vung TNB   12-12-2011 2" xfId="3486"/>
    <cellStyle name="T_bo sung von KCH nam 2010 va Du an tre kho khan_KH TPCP vung TNB (03-1-2012)" xfId="3487"/>
    <cellStyle name="T_bo sung von KCH nam 2010 va Du an tre kho khan_KH TPCP vung TNB (03-1-2012) 2" xfId="3488"/>
    <cellStyle name="T_Book1" xfId="3489"/>
    <cellStyle name="T_Book1 2" xfId="3490"/>
    <cellStyle name="T_Book1 3" xfId="3491"/>
    <cellStyle name="T_Book1_!1 1 bao cao giao KH ve HTCMT vung TNB   12-12-2011" xfId="3492"/>
    <cellStyle name="T_Book1_!1 1 bao cao giao KH ve HTCMT vung TNB   12-12-2011 2" xfId="3493"/>
    <cellStyle name="T_Book1_1" xfId="3494"/>
    <cellStyle name="T_Book1_1 2" xfId="3495"/>
    <cellStyle name="T_Book1_1_Bieu tong hop nhu cau ung 2011 da chon loc -Mien nui" xfId="3496"/>
    <cellStyle name="T_Book1_1_Bieu tong hop nhu cau ung 2011 da chon loc -Mien nui 2" xfId="3497"/>
    <cellStyle name="T_Book1_1_Bieu tong hop nhu cau ung 2011 da chon loc -Mien nui_!1 1 bao cao giao KH ve HTCMT vung TNB   12-12-2011" xfId="3498"/>
    <cellStyle name="T_Book1_1_Bieu tong hop nhu cau ung 2011 da chon loc -Mien nui_!1 1 bao cao giao KH ve HTCMT vung TNB   12-12-2011 2" xfId="3499"/>
    <cellStyle name="T_Book1_1_Bieu tong hop nhu cau ung 2011 da chon loc -Mien nui_KH TPCP vung TNB (03-1-2012)" xfId="3500"/>
    <cellStyle name="T_Book1_1_Bieu tong hop nhu cau ung 2011 da chon loc -Mien nui_KH TPCP vung TNB (03-1-2012) 2" xfId="3501"/>
    <cellStyle name="T_Book1_1_Bieu3ODA" xfId="3502"/>
    <cellStyle name="T_Book1_1_Bieu3ODA 2" xfId="3503"/>
    <cellStyle name="T_Book1_1_Bieu3ODA_!1 1 bao cao giao KH ve HTCMT vung TNB   12-12-2011" xfId="3504"/>
    <cellStyle name="T_Book1_1_Bieu3ODA_!1 1 bao cao giao KH ve HTCMT vung TNB   12-12-2011 2" xfId="3505"/>
    <cellStyle name="T_Book1_1_Bieu3ODA_KH TPCP vung TNB (03-1-2012)" xfId="3506"/>
    <cellStyle name="T_Book1_1_Bieu3ODA_KH TPCP vung TNB (03-1-2012) 2" xfId="3507"/>
    <cellStyle name="T_Book1_1_CPK" xfId="3508"/>
    <cellStyle name="T_Book1_1_CPK 2" xfId="3509"/>
    <cellStyle name="T_Book1_1_CPK_!1 1 bao cao giao KH ve HTCMT vung TNB   12-12-2011" xfId="3510"/>
    <cellStyle name="T_Book1_1_CPK_!1 1 bao cao giao KH ve HTCMT vung TNB   12-12-2011 2" xfId="3511"/>
    <cellStyle name="T_Book1_1_CPK_Bieu4HTMT" xfId="3512"/>
    <cellStyle name="T_Book1_1_CPK_Bieu4HTMT 2" xfId="3513"/>
    <cellStyle name="T_Book1_1_CPK_Bieu4HTMT_!1 1 bao cao giao KH ve HTCMT vung TNB   12-12-2011" xfId="3514"/>
    <cellStyle name="T_Book1_1_CPK_Bieu4HTMT_!1 1 bao cao giao KH ve HTCMT vung TNB   12-12-2011 2" xfId="3515"/>
    <cellStyle name="T_Book1_1_CPK_Bieu4HTMT_KH TPCP vung TNB (03-1-2012)" xfId="3516"/>
    <cellStyle name="T_Book1_1_CPK_Bieu4HTMT_KH TPCP vung TNB (03-1-2012) 2" xfId="3517"/>
    <cellStyle name="T_Book1_1_CPK_KH TPCP vung TNB (03-1-2012)" xfId="3518"/>
    <cellStyle name="T_Book1_1_CPK_KH TPCP vung TNB (03-1-2012) 2" xfId="3519"/>
    <cellStyle name="T_Book1_1_KH TPCP vung TNB (03-1-2012)" xfId="3520"/>
    <cellStyle name="T_Book1_1_KH TPCP vung TNB (03-1-2012) 2" xfId="3521"/>
    <cellStyle name="T_Book1_1_kien giang 2" xfId="3522"/>
    <cellStyle name="T_Book1_1_kien giang 2 2" xfId="3523"/>
    <cellStyle name="T_Book1_1_Luy ke von ung nam 2011 -Thoa gui ngay 12-8-2012" xfId="3524"/>
    <cellStyle name="T_Book1_1_Luy ke von ung nam 2011 -Thoa gui ngay 12-8-2012 2" xfId="3525"/>
    <cellStyle name="T_Book1_1_Luy ke von ung nam 2011 -Thoa gui ngay 12-8-2012_!1 1 bao cao giao KH ve HTCMT vung TNB   12-12-2011" xfId="3526"/>
    <cellStyle name="T_Book1_1_Luy ke von ung nam 2011 -Thoa gui ngay 12-8-2012_!1 1 bao cao giao KH ve HTCMT vung TNB   12-12-2011 2" xfId="3527"/>
    <cellStyle name="T_Book1_1_Luy ke von ung nam 2011 -Thoa gui ngay 12-8-2012_KH TPCP vung TNB (03-1-2012)" xfId="3528"/>
    <cellStyle name="T_Book1_1_Luy ke von ung nam 2011 -Thoa gui ngay 12-8-2012_KH TPCP vung TNB (03-1-2012) 2" xfId="3529"/>
    <cellStyle name="T_Book1_1_Thiet bi" xfId="3530"/>
    <cellStyle name="T_Book1_1_Thiet bi 2" xfId="3531"/>
    <cellStyle name="T_Book1_1_Thiet bi_!1 1 bao cao giao KH ve HTCMT vung TNB   12-12-2011" xfId="3532"/>
    <cellStyle name="T_Book1_1_Thiet bi_!1 1 bao cao giao KH ve HTCMT vung TNB   12-12-2011 2" xfId="3533"/>
    <cellStyle name="T_Book1_1_Thiet bi_Bieu4HTMT" xfId="3534"/>
    <cellStyle name="T_Book1_1_Thiet bi_Bieu4HTMT 2" xfId="3535"/>
    <cellStyle name="T_Book1_1_Thiet bi_Bieu4HTMT_!1 1 bao cao giao KH ve HTCMT vung TNB   12-12-2011" xfId="3536"/>
    <cellStyle name="T_Book1_1_Thiet bi_Bieu4HTMT_!1 1 bao cao giao KH ve HTCMT vung TNB   12-12-2011 2" xfId="3537"/>
    <cellStyle name="T_Book1_1_Thiet bi_Bieu4HTMT_KH TPCP vung TNB (03-1-2012)" xfId="3538"/>
    <cellStyle name="T_Book1_1_Thiet bi_Bieu4HTMT_KH TPCP vung TNB (03-1-2012) 2" xfId="3539"/>
    <cellStyle name="T_Book1_1_Thiet bi_KH TPCP vung TNB (03-1-2012)" xfId="3540"/>
    <cellStyle name="T_Book1_1_Thiet bi_KH TPCP vung TNB (03-1-2012) 2" xfId="3541"/>
    <cellStyle name="T_Book1_15_10_2013 BC nhu cau von doi ung ODA (2014-2016) ngay 15102013 Sua" xfId="3542"/>
    <cellStyle name="T_Book1_bao cao phan bo KHDT 2011(final)" xfId="3543"/>
    <cellStyle name="T_Book1_bao cao phan bo KHDT 2011(final)_BC nhu cau von doi ung ODA nganh NN (BKH)" xfId="3544"/>
    <cellStyle name="T_Book1_bao cao phan bo KHDT 2011(final)_BC Tai co cau (bieu TH)" xfId="3545"/>
    <cellStyle name="T_Book1_bao cao phan bo KHDT 2011(final)_DK 2014-2015 final" xfId="3546"/>
    <cellStyle name="T_Book1_bao cao phan bo KHDT 2011(final)_DK 2014-2015 new" xfId="3547"/>
    <cellStyle name="T_Book1_bao cao phan bo KHDT 2011(final)_DK KH CBDT 2014 11-11-2013" xfId="3548"/>
    <cellStyle name="T_Book1_bao cao phan bo KHDT 2011(final)_DK KH CBDT 2014 11-11-2013(1)" xfId="3549"/>
    <cellStyle name="T_Book1_bao cao phan bo KHDT 2011(final)_KH 2011-2015" xfId="3550"/>
    <cellStyle name="T_Book1_bao cao phan bo KHDT 2011(final)_tai co cau dau tu (tong hop)1" xfId="3551"/>
    <cellStyle name="T_Book1_BC nhu cau von doi ung ODA nganh NN (BKH)" xfId="3552"/>
    <cellStyle name="T_Book1_BC nhu cau von doi ung ODA nganh NN (BKH)_05-12  KH trung han 2016-2020 - Liem Thinh edited" xfId="3553"/>
    <cellStyle name="T_Book1_BC nhu cau von doi ung ODA nganh NN (BKH)_Copy of 05-12  KH trung han 2016-2020 - Liem Thinh edited (1)" xfId="3554"/>
    <cellStyle name="T_Book1_BC NQ11-CP - chinh sua lai" xfId="3555"/>
    <cellStyle name="T_Book1_BC NQ11-CP - chinh sua lai 2" xfId="3556"/>
    <cellStyle name="T_Book1_BC NQ11-CP-Quynh sau bieu so3" xfId="3557"/>
    <cellStyle name="T_Book1_BC NQ11-CP-Quynh sau bieu so3 2" xfId="3558"/>
    <cellStyle name="T_Book1_BC Tai co cau (bieu TH)" xfId="3559"/>
    <cellStyle name="T_Book1_BC Tai co cau (bieu TH)_05-12  KH trung han 2016-2020 - Liem Thinh edited" xfId="3560"/>
    <cellStyle name="T_Book1_BC Tai co cau (bieu TH)_Copy of 05-12  KH trung han 2016-2020 - Liem Thinh edited (1)" xfId="3561"/>
    <cellStyle name="T_Book1_BC_NQ11-CP_-_Thao_sua_lai" xfId="3562"/>
    <cellStyle name="T_Book1_BC_NQ11-CP_-_Thao_sua_lai 2" xfId="3563"/>
    <cellStyle name="T_Book1_Bieu mau cong trinh khoi cong moi 3-4" xfId="3564"/>
    <cellStyle name="T_Book1_Bieu mau cong trinh khoi cong moi 3-4 2" xfId="3565"/>
    <cellStyle name="T_Book1_Bieu mau cong trinh khoi cong moi 3-4_!1 1 bao cao giao KH ve HTCMT vung TNB   12-12-2011" xfId="3566"/>
    <cellStyle name="T_Book1_Bieu mau cong trinh khoi cong moi 3-4_!1 1 bao cao giao KH ve HTCMT vung TNB   12-12-2011 2" xfId="3567"/>
    <cellStyle name="T_Book1_Bieu mau cong trinh khoi cong moi 3-4_KH TPCP vung TNB (03-1-2012)" xfId="3568"/>
    <cellStyle name="T_Book1_Bieu mau cong trinh khoi cong moi 3-4_KH TPCP vung TNB (03-1-2012) 2" xfId="3569"/>
    <cellStyle name="T_Book1_Bieu mau danh muc du an thuoc CTMTQG nam 2008" xfId="3570"/>
    <cellStyle name="T_Book1_Bieu mau danh muc du an thuoc CTMTQG nam 2008 2" xfId="3571"/>
    <cellStyle name="T_Book1_Bieu mau danh muc du an thuoc CTMTQG nam 2008_!1 1 bao cao giao KH ve HTCMT vung TNB   12-12-2011" xfId="3572"/>
    <cellStyle name="T_Book1_Bieu mau danh muc du an thuoc CTMTQG nam 2008_!1 1 bao cao giao KH ve HTCMT vung TNB   12-12-2011 2" xfId="3573"/>
    <cellStyle name="T_Book1_Bieu mau danh muc du an thuoc CTMTQG nam 2008_KH TPCP vung TNB (03-1-2012)" xfId="3574"/>
    <cellStyle name="T_Book1_Bieu mau danh muc du an thuoc CTMTQG nam 2008_KH TPCP vung TNB (03-1-2012) 2" xfId="3575"/>
    <cellStyle name="T_Book1_Bieu tong hop nhu cau ung 2011 da chon loc -Mien nui" xfId="3576"/>
    <cellStyle name="T_Book1_Bieu tong hop nhu cau ung 2011 da chon loc -Mien nui 2" xfId="3577"/>
    <cellStyle name="T_Book1_Bieu tong hop nhu cau ung 2011 da chon loc -Mien nui_!1 1 bao cao giao KH ve HTCMT vung TNB   12-12-2011" xfId="3578"/>
    <cellStyle name="T_Book1_Bieu tong hop nhu cau ung 2011 da chon loc -Mien nui_!1 1 bao cao giao KH ve HTCMT vung TNB   12-12-2011 2" xfId="3579"/>
    <cellStyle name="T_Book1_Bieu tong hop nhu cau ung 2011 da chon loc -Mien nui_KH TPCP vung TNB (03-1-2012)" xfId="3580"/>
    <cellStyle name="T_Book1_Bieu tong hop nhu cau ung 2011 da chon loc -Mien nui_KH TPCP vung TNB (03-1-2012) 2" xfId="3581"/>
    <cellStyle name="T_Book1_Bieu3ODA" xfId="3582"/>
    <cellStyle name="T_Book1_Bieu3ODA 2" xfId="3583"/>
    <cellStyle name="T_Book1_Bieu3ODA_!1 1 bao cao giao KH ve HTCMT vung TNB   12-12-2011" xfId="3584"/>
    <cellStyle name="T_Book1_Bieu3ODA_!1 1 bao cao giao KH ve HTCMT vung TNB   12-12-2011 2" xfId="3585"/>
    <cellStyle name="T_Book1_Bieu3ODA_1" xfId="3586"/>
    <cellStyle name="T_Book1_Bieu3ODA_1 2" xfId="3587"/>
    <cellStyle name="T_Book1_Bieu3ODA_1_!1 1 bao cao giao KH ve HTCMT vung TNB   12-12-2011" xfId="3588"/>
    <cellStyle name="T_Book1_Bieu3ODA_1_!1 1 bao cao giao KH ve HTCMT vung TNB   12-12-2011 2" xfId="3589"/>
    <cellStyle name="T_Book1_Bieu3ODA_1_KH TPCP vung TNB (03-1-2012)" xfId="3590"/>
    <cellStyle name="T_Book1_Bieu3ODA_1_KH TPCP vung TNB (03-1-2012) 2" xfId="3591"/>
    <cellStyle name="T_Book1_Bieu3ODA_KH TPCP vung TNB (03-1-2012)" xfId="3592"/>
    <cellStyle name="T_Book1_Bieu3ODA_KH TPCP vung TNB (03-1-2012) 2" xfId="3593"/>
    <cellStyle name="T_Book1_Bieu4HTMT" xfId="3594"/>
    <cellStyle name="T_Book1_Bieu4HTMT 2" xfId="3595"/>
    <cellStyle name="T_Book1_Bieu4HTMT_!1 1 bao cao giao KH ve HTCMT vung TNB   12-12-2011" xfId="3596"/>
    <cellStyle name="T_Book1_Bieu4HTMT_!1 1 bao cao giao KH ve HTCMT vung TNB   12-12-2011 2" xfId="3597"/>
    <cellStyle name="T_Book1_Bieu4HTMT_KH TPCP vung TNB (03-1-2012)" xfId="3598"/>
    <cellStyle name="T_Book1_Bieu4HTMT_KH TPCP vung TNB (03-1-2012) 2" xfId="3599"/>
    <cellStyle name="T_Book1_Book1" xfId="3600"/>
    <cellStyle name="T_Book1_Book1 2" xfId="3601"/>
    <cellStyle name="T_Book1_Cong trinh co y kien LD_Dang_NN_2011-Tay nguyen-9-10" xfId="3602"/>
    <cellStyle name="T_Book1_Cong trinh co y kien LD_Dang_NN_2011-Tay nguyen-9-10 2" xfId="3603"/>
    <cellStyle name="T_Book1_Cong trinh co y kien LD_Dang_NN_2011-Tay nguyen-9-10_!1 1 bao cao giao KH ve HTCMT vung TNB   12-12-2011" xfId="3604"/>
    <cellStyle name="T_Book1_Cong trinh co y kien LD_Dang_NN_2011-Tay nguyen-9-10_!1 1 bao cao giao KH ve HTCMT vung TNB   12-12-2011 2" xfId="3605"/>
    <cellStyle name="T_Book1_Cong trinh co y kien LD_Dang_NN_2011-Tay nguyen-9-10_Bieu4HTMT" xfId="3606"/>
    <cellStyle name="T_Book1_Cong trinh co y kien LD_Dang_NN_2011-Tay nguyen-9-10_Bieu4HTMT 2" xfId="3607"/>
    <cellStyle name="T_Book1_Cong trinh co y kien LD_Dang_NN_2011-Tay nguyen-9-10_KH TPCP vung TNB (03-1-2012)" xfId="3608"/>
    <cellStyle name="T_Book1_Cong trinh co y kien LD_Dang_NN_2011-Tay nguyen-9-10_KH TPCP vung TNB (03-1-2012) 2" xfId="3609"/>
    <cellStyle name="T_Book1_CPK" xfId="3610"/>
    <cellStyle name="T_Book1_CPK 2" xfId="3611"/>
    <cellStyle name="T_Book1_danh muc chuan bi dau tu 2011 ngay 07-6-2011" xfId="3612"/>
    <cellStyle name="T_Book1_danh muc chuan bi dau tu 2011 ngay 07-6-2011 2" xfId="3613"/>
    <cellStyle name="T_Book1_dieu chinh KH 2011 ngay 26-5-2011111" xfId="3614"/>
    <cellStyle name="T_Book1_dieu chinh KH 2011 ngay 26-5-2011111 2" xfId="3615"/>
    <cellStyle name="T_Book1_DK 2014-2015 final" xfId="3616"/>
    <cellStyle name="T_Book1_DK 2014-2015 final_05-12  KH trung han 2016-2020 - Liem Thinh edited" xfId="3617"/>
    <cellStyle name="T_Book1_DK 2014-2015 final_Copy of 05-12  KH trung han 2016-2020 - Liem Thinh edited (1)" xfId="3618"/>
    <cellStyle name="T_Book1_DK 2014-2015 new" xfId="3619"/>
    <cellStyle name="T_Book1_DK 2014-2015 new_05-12  KH trung han 2016-2020 - Liem Thinh edited" xfId="3620"/>
    <cellStyle name="T_Book1_DK 2014-2015 new_Copy of 05-12  KH trung han 2016-2020 - Liem Thinh edited (1)" xfId="3621"/>
    <cellStyle name="T_Book1_DK KH CBDT 2014 11-11-2013" xfId="3622"/>
    <cellStyle name="T_Book1_DK KH CBDT 2014 11-11-2013(1)" xfId="3623"/>
    <cellStyle name="T_Book1_DK KH CBDT 2014 11-11-2013(1)_05-12  KH trung han 2016-2020 - Liem Thinh edited" xfId="3624"/>
    <cellStyle name="T_Book1_DK KH CBDT 2014 11-11-2013(1)_Copy of 05-12  KH trung han 2016-2020 - Liem Thinh edited (1)" xfId="3625"/>
    <cellStyle name="T_Book1_DK KH CBDT 2014 11-11-2013_05-12  KH trung han 2016-2020 - Liem Thinh edited" xfId="3626"/>
    <cellStyle name="T_Book1_DK KH CBDT 2014 11-11-2013_Copy of 05-12  KH trung han 2016-2020 - Liem Thinh edited (1)" xfId="3627"/>
    <cellStyle name="T_Book1_Du an khoi cong moi nam 2010" xfId="3628"/>
    <cellStyle name="T_Book1_Du an khoi cong moi nam 2010 2" xfId="3629"/>
    <cellStyle name="T_Book1_Du an khoi cong moi nam 2010_!1 1 bao cao giao KH ve HTCMT vung TNB   12-12-2011" xfId="3630"/>
    <cellStyle name="T_Book1_Du an khoi cong moi nam 2010_!1 1 bao cao giao KH ve HTCMT vung TNB   12-12-2011 2" xfId="3631"/>
    <cellStyle name="T_Book1_Du an khoi cong moi nam 2010_KH TPCP vung TNB (03-1-2012)" xfId="3632"/>
    <cellStyle name="T_Book1_Du an khoi cong moi nam 2010_KH TPCP vung TNB (03-1-2012) 2" xfId="3633"/>
    <cellStyle name="T_Book1_giao KH 2011 ngay 10-12-2010" xfId="3634"/>
    <cellStyle name="T_Book1_giao KH 2011 ngay 10-12-2010 2" xfId="3635"/>
    <cellStyle name="T_Book1_Hang Tom goi9 9-07(Cau 12 sua)" xfId="3636"/>
    <cellStyle name="T_Book1_Hang Tom goi9 9-07(Cau 12 sua) 2" xfId="3637"/>
    <cellStyle name="T_Book1_Ket qua phan bo von nam 2008" xfId="3638"/>
    <cellStyle name="T_Book1_Ket qua phan bo von nam 2008 2" xfId="3639"/>
    <cellStyle name="T_Book1_Ket qua phan bo von nam 2008_!1 1 bao cao giao KH ve HTCMT vung TNB   12-12-2011" xfId="3640"/>
    <cellStyle name="T_Book1_Ket qua phan bo von nam 2008_!1 1 bao cao giao KH ve HTCMT vung TNB   12-12-2011 2" xfId="3641"/>
    <cellStyle name="T_Book1_Ket qua phan bo von nam 2008_KH TPCP vung TNB (03-1-2012)" xfId="3642"/>
    <cellStyle name="T_Book1_Ket qua phan bo von nam 2008_KH TPCP vung TNB (03-1-2012) 2" xfId="3643"/>
    <cellStyle name="T_Book1_KH TPCP vung TNB (03-1-2012)" xfId="3644"/>
    <cellStyle name="T_Book1_KH TPCP vung TNB (03-1-2012) 2" xfId="3645"/>
    <cellStyle name="T_Book1_KH XDCB_2008 lan 2 sua ngay 10-11" xfId="3646"/>
    <cellStyle name="T_Book1_KH XDCB_2008 lan 2 sua ngay 10-11 2" xfId="3647"/>
    <cellStyle name="T_Book1_KH XDCB_2008 lan 2 sua ngay 10-11_!1 1 bao cao giao KH ve HTCMT vung TNB   12-12-2011" xfId="3648"/>
    <cellStyle name="T_Book1_KH XDCB_2008 lan 2 sua ngay 10-11_!1 1 bao cao giao KH ve HTCMT vung TNB   12-12-2011 2" xfId="3649"/>
    <cellStyle name="T_Book1_KH XDCB_2008 lan 2 sua ngay 10-11_KH TPCP vung TNB (03-1-2012)" xfId="3650"/>
    <cellStyle name="T_Book1_KH XDCB_2008 lan 2 sua ngay 10-11_KH TPCP vung TNB (03-1-2012) 2" xfId="3651"/>
    <cellStyle name="T_Book1_Khoi luong chinh Hang Tom" xfId="3652"/>
    <cellStyle name="T_Book1_Khoi luong chinh Hang Tom 2" xfId="3653"/>
    <cellStyle name="T_Book1_kien giang 2" xfId="3654"/>
    <cellStyle name="T_Book1_kien giang 2 2" xfId="3655"/>
    <cellStyle name="T_Book1_Luy ke von ung nam 2011 -Thoa gui ngay 12-8-2012" xfId="3656"/>
    <cellStyle name="T_Book1_Luy ke von ung nam 2011 -Thoa gui ngay 12-8-2012 2" xfId="3657"/>
    <cellStyle name="T_Book1_Luy ke von ung nam 2011 -Thoa gui ngay 12-8-2012_!1 1 bao cao giao KH ve HTCMT vung TNB   12-12-2011" xfId="3658"/>
    <cellStyle name="T_Book1_Luy ke von ung nam 2011 -Thoa gui ngay 12-8-2012_!1 1 bao cao giao KH ve HTCMT vung TNB   12-12-2011 2" xfId="3659"/>
    <cellStyle name="T_Book1_Luy ke von ung nam 2011 -Thoa gui ngay 12-8-2012_KH TPCP vung TNB (03-1-2012)" xfId="3660"/>
    <cellStyle name="T_Book1_Luy ke von ung nam 2011 -Thoa gui ngay 12-8-2012_KH TPCP vung TNB (03-1-2012) 2" xfId="3661"/>
    <cellStyle name="T_Book1_Nhu cau von ung truoc 2011 Tha h Hoa + Nge An gui TW" xfId="3662"/>
    <cellStyle name="T_Book1_Nhu cau von ung truoc 2011 Tha h Hoa + Nge An gui TW 2" xfId="3663"/>
    <cellStyle name="T_Book1_Nhu cau von ung truoc 2011 Tha h Hoa + Nge An gui TW_!1 1 bao cao giao KH ve HTCMT vung TNB   12-12-2011" xfId="3664"/>
    <cellStyle name="T_Book1_Nhu cau von ung truoc 2011 Tha h Hoa + Nge An gui TW_!1 1 bao cao giao KH ve HTCMT vung TNB   12-12-2011 2" xfId="3665"/>
    <cellStyle name="T_Book1_Nhu cau von ung truoc 2011 Tha h Hoa + Nge An gui TW_Bieu4HTMT" xfId="3666"/>
    <cellStyle name="T_Book1_Nhu cau von ung truoc 2011 Tha h Hoa + Nge An gui TW_Bieu4HTMT 2" xfId="3667"/>
    <cellStyle name="T_Book1_Nhu cau von ung truoc 2011 Tha h Hoa + Nge An gui TW_Bieu4HTMT_!1 1 bao cao giao KH ve HTCMT vung TNB   12-12-2011" xfId="3668"/>
    <cellStyle name="T_Book1_Nhu cau von ung truoc 2011 Tha h Hoa + Nge An gui TW_Bieu4HTMT_!1 1 bao cao giao KH ve HTCMT vung TNB   12-12-2011 2" xfId="3669"/>
    <cellStyle name="T_Book1_Nhu cau von ung truoc 2011 Tha h Hoa + Nge An gui TW_Bieu4HTMT_KH TPCP vung TNB (03-1-2012)" xfId="3670"/>
    <cellStyle name="T_Book1_Nhu cau von ung truoc 2011 Tha h Hoa + Nge An gui TW_Bieu4HTMT_KH TPCP vung TNB (03-1-2012) 2" xfId="3671"/>
    <cellStyle name="T_Book1_Nhu cau von ung truoc 2011 Tha h Hoa + Nge An gui TW_KH TPCP vung TNB (03-1-2012)" xfId="3672"/>
    <cellStyle name="T_Book1_Nhu cau von ung truoc 2011 Tha h Hoa + Nge An gui TW_KH TPCP vung TNB (03-1-2012) 2" xfId="3673"/>
    <cellStyle name="T_Book1_phu luc tong ket tinh hinh TH giai doan 03-10 (ngay 30)" xfId="3674"/>
    <cellStyle name="T_Book1_phu luc tong ket tinh hinh TH giai doan 03-10 (ngay 30) 2" xfId="3675"/>
    <cellStyle name="T_Book1_phu luc tong ket tinh hinh TH giai doan 03-10 (ngay 30)_!1 1 bao cao giao KH ve HTCMT vung TNB   12-12-2011" xfId="3676"/>
    <cellStyle name="T_Book1_phu luc tong ket tinh hinh TH giai doan 03-10 (ngay 30)_!1 1 bao cao giao KH ve HTCMT vung TNB   12-12-2011 2" xfId="3677"/>
    <cellStyle name="T_Book1_phu luc tong ket tinh hinh TH giai doan 03-10 (ngay 30)_KH TPCP vung TNB (03-1-2012)" xfId="3678"/>
    <cellStyle name="T_Book1_phu luc tong ket tinh hinh TH giai doan 03-10 (ngay 30)_KH TPCP vung TNB (03-1-2012) 2" xfId="3679"/>
    <cellStyle name="T_Book1_TH ung tren 70%-Ra soat phap ly-8-6 (dung de chuyen vao vu TH)" xfId="3680"/>
    <cellStyle name="T_Book1_TH ung tren 70%-Ra soat phap ly-8-6 (dung de chuyen vao vu TH) 2" xfId="3681"/>
    <cellStyle name="T_Book1_TH ung tren 70%-Ra soat phap ly-8-6 (dung de chuyen vao vu TH)_!1 1 bao cao giao KH ve HTCMT vung TNB   12-12-2011" xfId="3682"/>
    <cellStyle name="T_Book1_TH ung tren 70%-Ra soat phap ly-8-6 (dung de chuyen vao vu TH)_!1 1 bao cao giao KH ve HTCMT vung TNB   12-12-2011 2" xfId="3683"/>
    <cellStyle name="T_Book1_TH ung tren 70%-Ra soat phap ly-8-6 (dung de chuyen vao vu TH)_Bieu4HTMT" xfId="3684"/>
    <cellStyle name="T_Book1_TH ung tren 70%-Ra soat phap ly-8-6 (dung de chuyen vao vu TH)_Bieu4HTMT 2" xfId="3685"/>
    <cellStyle name="T_Book1_TH ung tren 70%-Ra soat phap ly-8-6 (dung de chuyen vao vu TH)_KH TPCP vung TNB (03-1-2012)" xfId="3686"/>
    <cellStyle name="T_Book1_TH ung tren 70%-Ra soat phap ly-8-6 (dung de chuyen vao vu TH)_KH TPCP vung TNB (03-1-2012) 2" xfId="3687"/>
    <cellStyle name="T_Book1_TH y kien LD_KH 2010 Ca Nuoc 22-9-2011-Gui ca Vu" xfId="3688"/>
    <cellStyle name="T_Book1_TH y kien LD_KH 2010 Ca Nuoc 22-9-2011-Gui ca Vu 2" xfId="3689"/>
    <cellStyle name="T_Book1_TH y kien LD_KH 2010 Ca Nuoc 22-9-2011-Gui ca Vu_!1 1 bao cao giao KH ve HTCMT vung TNB   12-12-2011" xfId="3690"/>
    <cellStyle name="T_Book1_TH y kien LD_KH 2010 Ca Nuoc 22-9-2011-Gui ca Vu_!1 1 bao cao giao KH ve HTCMT vung TNB   12-12-2011 2" xfId="3691"/>
    <cellStyle name="T_Book1_TH y kien LD_KH 2010 Ca Nuoc 22-9-2011-Gui ca Vu_Bieu4HTMT" xfId="3692"/>
    <cellStyle name="T_Book1_TH y kien LD_KH 2010 Ca Nuoc 22-9-2011-Gui ca Vu_Bieu4HTMT 2" xfId="3693"/>
    <cellStyle name="T_Book1_TH y kien LD_KH 2010 Ca Nuoc 22-9-2011-Gui ca Vu_KH TPCP vung TNB (03-1-2012)" xfId="3694"/>
    <cellStyle name="T_Book1_TH y kien LD_KH 2010 Ca Nuoc 22-9-2011-Gui ca Vu_KH TPCP vung TNB (03-1-2012) 2" xfId="3695"/>
    <cellStyle name="T_Book1_Thiet bi" xfId="3696"/>
    <cellStyle name="T_Book1_Thiet bi 2" xfId="3697"/>
    <cellStyle name="T_Book1_TN - Ho tro khac 2011" xfId="3698"/>
    <cellStyle name="T_Book1_TN - Ho tro khac 2011 2" xfId="3699"/>
    <cellStyle name="T_Book1_TN - Ho tro khac 2011_!1 1 bao cao giao KH ve HTCMT vung TNB   12-12-2011" xfId="3700"/>
    <cellStyle name="T_Book1_TN - Ho tro khac 2011_!1 1 bao cao giao KH ve HTCMT vung TNB   12-12-2011 2" xfId="3701"/>
    <cellStyle name="T_Book1_TN - Ho tro khac 2011_Bieu4HTMT" xfId="3702"/>
    <cellStyle name="T_Book1_TN - Ho tro khac 2011_Bieu4HTMT 2" xfId="3703"/>
    <cellStyle name="T_Book1_TN - Ho tro khac 2011_KH TPCP vung TNB (03-1-2012)" xfId="3704"/>
    <cellStyle name="T_Book1_TN - Ho tro khac 2011_KH TPCP vung TNB (03-1-2012) 2" xfId="3705"/>
    <cellStyle name="T_Book1_ung truoc 2011 NSTW Thanh Hoa + Nge An gui Thu 12-5" xfId="3706"/>
    <cellStyle name="T_Book1_ung truoc 2011 NSTW Thanh Hoa + Nge An gui Thu 12-5 2" xfId="3707"/>
    <cellStyle name="T_Book1_ung truoc 2011 NSTW Thanh Hoa + Nge An gui Thu 12-5_!1 1 bao cao giao KH ve HTCMT vung TNB   12-12-2011" xfId="3708"/>
    <cellStyle name="T_Book1_ung truoc 2011 NSTW Thanh Hoa + Nge An gui Thu 12-5_!1 1 bao cao giao KH ve HTCMT vung TNB   12-12-2011 2" xfId="3709"/>
    <cellStyle name="T_Book1_ung truoc 2011 NSTW Thanh Hoa + Nge An gui Thu 12-5_Bieu4HTMT" xfId="3710"/>
    <cellStyle name="T_Book1_ung truoc 2011 NSTW Thanh Hoa + Nge An gui Thu 12-5_Bieu4HTMT 2" xfId="3711"/>
    <cellStyle name="T_Book1_ung truoc 2011 NSTW Thanh Hoa + Nge An gui Thu 12-5_Bieu4HTMT_!1 1 bao cao giao KH ve HTCMT vung TNB   12-12-2011" xfId="3712"/>
    <cellStyle name="T_Book1_ung truoc 2011 NSTW Thanh Hoa + Nge An gui Thu 12-5_Bieu4HTMT_!1 1 bao cao giao KH ve HTCMT vung TNB   12-12-2011 2" xfId="3713"/>
    <cellStyle name="T_Book1_ung truoc 2011 NSTW Thanh Hoa + Nge An gui Thu 12-5_Bieu4HTMT_KH TPCP vung TNB (03-1-2012)" xfId="3714"/>
    <cellStyle name="T_Book1_ung truoc 2011 NSTW Thanh Hoa + Nge An gui Thu 12-5_Bieu4HTMT_KH TPCP vung TNB (03-1-2012) 2" xfId="3715"/>
    <cellStyle name="T_Book1_ung truoc 2011 NSTW Thanh Hoa + Nge An gui Thu 12-5_KH TPCP vung TNB (03-1-2012)" xfId="3716"/>
    <cellStyle name="T_Book1_ung truoc 2011 NSTW Thanh Hoa + Nge An gui Thu 12-5_KH TPCP vung TNB (03-1-2012) 2" xfId="3717"/>
    <cellStyle name="T_Book1_ÿÿÿÿÿ" xfId="3718"/>
    <cellStyle name="T_Book1_ÿÿÿÿÿ 2" xfId="3719"/>
    <cellStyle name="T_Chuan bi dau tu nam 2008" xfId="3720"/>
    <cellStyle name="T_Chuan bi dau tu nam 2008 2" xfId="3721"/>
    <cellStyle name="T_Chuan bi dau tu nam 2008_!1 1 bao cao giao KH ve HTCMT vung TNB   12-12-2011" xfId="3722"/>
    <cellStyle name="T_Chuan bi dau tu nam 2008_!1 1 bao cao giao KH ve HTCMT vung TNB   12-12-2011 2" xfId="3723"/>
    <cellStyle name="T_Chuan bi dau tu nam 2008_KH TPCP vung TNB (03-1-2012)" xfId="3724"/>
    <cellStyle name="T_Chuan bi dau tu nam 2008_KH TPCP vung TNB (03-1-2012) 2" xfId="3725"/>
    <cellStyle name="T_Copy of Bao cao  XDCB 7 thang nam 2008_So KH&amp;DT SUA" xfId="3726"/>
    <cellStyle name="T_Copy of Bao cao  XDCB 7 thang nam 2008_So KH&amp;DT SUA 2" xfId="3727"/>
    <cellStyle name="T_Copy of Bao cao  XDCB 7 thang nam 2008_So KH&amp;DT SUA_!1 1 bao cao giao KH ve HTCMT vung TNB   12-12-2011" xfId="3728"/>
    <cellStyle name="T_Copy of Bao cao  XDCB 7 thang nam 2008_So KH&amp;DT SUA_!1 1 bao cao giao KH ve HTCMT vung TNB   12-12-2011 2" xfId="3729"/>
    <cellStyle name="T_Copy of Bao cao  XDCB 7 thang nam 2008_So KH&amp;DT SUA_KH TPCP vung TNB (03-1-2012)" xfId="3730"/>
    <cellStyle name="T_Copy of Bao cao  XDCB 7 thang nam 2008_So KH&amp;DT SUA_KH TPCP vung TNB (03-1-2012) 2" xfId="3731"/>
    <cellStyle name="T_CPK" xfId="3732"/>
    <cellStyle name="T_CPK 2" xfId="3733"/>
    <cellStyle name="T_CPK_!1 1 bao cao giao KH ve HTCMT vung TNB   12-12-2011" xfId="3734"/>
    <cellStyle name="T_CPK_!1 1 bao cao giao KH ve HTCMT vung TNB   12-12-2011 2" xfId="3735"/>
    <cellStyle name="T_CPK_Bieu4HTMT" xfId="3736"/>
    <cellStyle name="T_CPK_Bieu4HTMT 2" xfId="3737"/>
    <cellStyle name="T_CPK_Bieu4HTMT_!1 1 bao cao giao KH ve HTCMT vung TNB   12-12-2011" xfId="3738"/>
    <cellStyle name="T_CPK_Bieu4HTMT_!1 1 bao cao giao KH ve HTCMT vung TNB   12-12-2011 2" xfId="3739"/>
    <cellStyle name="T_CPK_Bieu4HTMT_KH TPCP vung TNB (03-1-2012)" xfId="3740"/>
    <cellStyle name="T_CPK_Bieu4HTMT_KH TPCP vung TNB (03-1-2012) 2" xfId="3741"/>
    <cellStyle name="T_CPK_KH TPCP vung TNB (03-1-2012)" xfId="3742"/>
    <cellStyle name="T_CPK_KH TPCP vung TNB (03-1-2012) 2" xfId="3743"/>
    <cellStyle name="T_CTMTQG 2008" xfId="3744"/>
    <cellStyle name="T_CTMTQG 2008 2" xfId="3745"/>
    <cellStyle name="T_CTMTQG 2008_!1 1 bao cao giao KH ve HTCMT vung TNB   12-12-2011" xfId="3746"/>
    <cellStyle name="T_CTMTQG 2008_!1 1 bao cao giao KH ve HTCMT vung TNB   12-12-2011 2" xfId="3747"/>
    <cellStyle name="T_CTMTQG 2008_Bieu mau danh muc du an thuoc CTMTQG nam 2008" xfId="3748"/>
    <cellStyle name="T_CTMTQG 2008_Bieu mau danh muc du an thuoc CTMTQG nam 2008 2" xfId="3749"/>
    <cellStyle name="T_CTMTQG 2008_Bieu mau danh muc du an thuoc CTMTQG nam 2008_!1 1 bao cao giao KH ve HTCMT vung TNB   12-12-2011" xfId="3750"/>
    <cellStyle name="T_CTMTQG 2008_Bieu mau danh muc du an thuoc CTMTQG nam 2008_!1 1 bao cao giao KH ve HTCMT vung TNB   12-12-2011 2" xfId="3751"/>
    <cellStyle name="T_CTMTQG 2008_Bieu mau danh muc du an thuoc CTMTQG nam 2008_KH TPCP vung TNB (03-1-2012)" xfId="3752"/>
    <cellStyle name="T_CTMTQG 2008_Bieu mau danh muc du an thuoc CTMTQG nam 2008_KH TPCP vung TNB (03-1-2012) 2" xfId="3753"/>
    <cellStyle name="T_CTMTQG 2008_Hi-Tong hop KQ phan bo KH nam 08- LD fong giao 15-11-08" xfId="3754"/>
    <cellStyle name="T_CTMTQG 2008_Hi-Tong hop KQ phan bo KH nam 08- LD fong giao 15-11-08 2" xfId="3755"/>
    <cellStyle name="T_CTMTQG 2008_Hi-Tong hop KQ phan bo KH nam 08- LD fong giao 15-11-08_!1 1 bao cao giao KH ve HTCMT vung TNB   12-12-2011" xfId="3756"/>
    <cellStyle name="T_CTMTQG 2008_Hi-Tong hop KQ phan bo KH nam 08- LD fong giao 15-11-08_!1 1 bao cao giao KH ve HTCMT vung TNB   12-12-2011 2" xfId="3757"/>
    <cellStyle name="T_CTMTQG 2008_Hi-Tong hop KQ phan bo KH nam 08- LD fong giao 15-11-08_KH TPCP vung TNB (03-1-2012)" xfId="3758"/>
    <cellStyle name="T_CTMTQG 2008_Hi-Tong hop KQ phan bo KH nam 08- LD fong giao 15-11-08_KH TPCP vung TNB (03-1-2012) 2" xfId="3759"/>
    <cellStyle name="T_CTMTQG 2008_Ket qua thuc hien nam 2008" xfId="3760"/>
    <cellStyle name="T_CTMTQG 2008_Ket qua thuc hien nam 2008 2" xfId="3761"/>
    <cellStyle name="T_CTMTQG 2008_Ket qua thuc hien nam 2008_!1 1 bao cao giao KH ve HTCMT vung TNB   12-12-2011" xfId="3762"/>
    <cellStyle name="T_CTMTQG 2008_Ket qua thuc hien nam 2008_!1 1 bao cao giao KH ve HTCMT vung TNB   12-12-2011 2" xfId="3763"/>
    <cellStyle name="T_CTMTQG 2008_Ket qua thuc hien nam 2008_KH TPCP vung TNB (03-1-2012)" xfId="3764"/>
    <cellStyle name="T_CTMTQG 2008_Ket qua thuc hien nam 2008_KH TPCP vung TNB (03-1-2012) 2" xfId="3765"/>
    <cellStyle name="T_CTMTQG 2008_KH TPCP vung TNB (03-1-2012)" xfId="3766"/>
    <cellStyle name="T_CTMTQG 2008_KH TPCP vung TNB (03-1-2012) 2" xfId="3767"/>
    <cellStyle name="T_CTMTQG 2008_KH XDCB_2008 lan 1" xfId="3768"/>
    <cellStyle name="T_CTMTQG 2008_KH XDCB_2008 lan 1 2" xfId="3769"/>
    <cellStyle name="T_CTMTQG 2008_KH XDCB_2008 lan 1 sua ngay 27-10" xfId="3770"/>
    <cellStyle name="T_CTMTQG 2008_KH XDCB_2008 lan 1 sua ngay 27-10 2" xfId="3771"/>
    <cellStyle name="T_CTMTQG 2008_KH XDCB_2008 lan 1 sua ngay 27-10_!1 1 bao cao giao KH ve HTCMT vung TNB   12-12-2011" xfId="3772"/>
    <cellStyle name="T_CTMTQG 2008_KH XDCB_2008 lan 1 sua ngay 27-10_!1 1 bao cao giao KH ve HTCMT vung TNB   12-12-2011 2" xfId="3773"/>
    <cellStyle name="T_CTMTQG 2008_KH XDCB_2008 lan 1 sua ngay 27-10_KH TPCP vung TNB (03-1-2012)" xfId="3774"/>
    <cellStyle name="T_CTMTQG 2008_KH XDCB_2008 lan 1 sua ngay 27-10_KH TPCP vung TNB (03-1-2012) 2" xfId="3775"/>
    <cellStyle name="T_CTMTQG 2008_KH XDCB_2008 lan 1_!1 1 bao cao giao KH ve HTCMT vung TNB   12-12-2011" xfId="3776"/>
    <cellStyle name="T_CTMTQG 2008_KH XDCB_2008 lan 1_!1 1 bao cao giao KH ve HTCMT vung TNB   12-12-2011 2" xfId="3777"/>
    <cellStyle name="T_CTMTQG 2008_KH XDCB_2008 lan 1_KH TPCP vung TNB (03-1-2012)" xfId="3778"/>
    <cellStyle name="T_CTMTQG 2008_KH XDCB_2008 lan 1_KH TPCP vung TNB (03-1-2012) 2" xfId="3779"/>
    <cellStyle name="T_CTMTQG 2008_KH XDCB_2008 lan 2 sua ngay 10-11" xfId="3780"/>
    <cellStyle name="T_CTMTQG 2008_KH XDCB_2008 lan 2 sua ngay 10-11 2" xfId="3781"/>
    <cellStyle name="T_CTMTQG 2008_KH XDCB_2008 lan 2 sua ngay 10-11_!1 1 bao cao giao KH ve HTCMT vung TNB   12-12-2011" xfId="3782"/>
    <cellStyle name="T_CTMTQG 2008_KH XDCB_2008 lan 2 sua ngay 10-11_!1 1 bao cao giao KH ve HTCMT vung TNB   12-12-2011 2" xfId="3783"/>
    <cellStyle name="T_CTMTQG 2008_KH XDCB_2008 lan 2 sua ngay 10-11_KH TPCP vung TNB (03-1-2012)" xfId="3784"/>
    <cellStyle name="T_CTMTQG 2008_KH XDCB_2008 lan 2 sua ngay 10-11_KH TPCP vung TNB (03-1-2012) 2" xfId="3785"/>
    <cellStyle name="T_danh muc chuan bi dau tu 2011 ngay 07-6-2011" xfId="3786"/>
    <cellStyle name="T_danh muc chuan bi dau tu 2011 ngay 07-6-2011 2" xfId="3787"/>
    <cellStyle name="T_danh muc chuan bi dau tu 2011 ngay 07-6-2011_!1 1 bao cao giao KH ve HTCMT vung TNB   12-12-2011" xfId="3788"/>
    <cellStyle name="T_danh muc chuan bi dau tu 2011 ngay 07-6-2011_!1 1 bao cao giao KH ve HTCMT vung TNB   12-12-2011 2" xfId="3789"/>
    <cellStyle name="T_danh muc chuan bi dau tu 2011 ngay 07-6-2011_KH TPCP vung TNB (03-1-2012)" xfId="3790"/>
    <cellStyle name="T_danh muc chuan bi dau tu 2011 ngay 07-6-2011_KH TPCP vung TNB (03-1-2012) 2" xfId="3791"/>
    <cellStyle name="T_Danh muc pbo nguon von XSKT, XDCB nam 2009 chuyen qua nam 2010" xfId="3792"/>
    <cellStyle name="T_Danh muc pbo nguon von XSKT, XDCB nam 2009 chuyen qua nam 2010 2" xfId="3793"/>
    <cellStyle name="T_Danh muc pbo nguon von XSKT, XDCB nam 2009 chuyen qua nam 2010_!1 1 bao cao giao KH ve HTCMT vung TNB   12-12-2011" xfId="3794"/>
    <cellStyle name="T_Danh muc pbo nguon von XSKT, XDCB nam 2009 chuyen qua nam 2010_!1 1 bao cao giao KH ve HTCMT vung TNB   12-12-2011 2" xfId="3795"/>
    <cellStyle name="T_Danh muc pbo nguon von XSKT, XDCB nam 2009 chuyen qua nam 2010_KH TPCP vung TNB (03-1-2012)" xfId="3796"/>
    <cellStyle name="T_Danh muc pbo nguon von XSKT, XDCB nam 2009 chuyen qua nam 2010_KH TPCP vung TNB (03-1-2012) 2" xfId="3797"/>
    <cellStyle name="T_dieu chinh KH 2011 ngay 26-5-2011111" xfId="3798"/>
    <cellStyle name="T_dieu chinh KH 2011 ngay 26-5-2011111 2" xfId="3799"/>
    <cellStyle name="T_dieu chinh KH 2011 ngay 26-5-2011111_!1 1 bao cao giao KH ve HTCMT vung TNB   12-12-2011" xfId="3800"/>
    <cellStyle name="T_dieu chinh KH 2011 ngay 26-5-2011111_!1 1 bao cao giao KH ve HTCMT vung TNB   12-12-2011 2" xfId="3801"/>
    <cellStyle name="T_dieu chinh KH 2011 ngay 26-5-2011111_KH TPCP vung TNB (03-1-2012)" xfId="3802"/>
    <cellStyle name="T_dieu chinh KH 2011 ngay 26-5-2011111_KH TPCP vung TNB (03-1-2012) 2" xfId="3803"/>
    <cellStyle name="T_DK 2014-2015 final" xfId="3804"/>
    <cellStyle name="T_DK 2014-2015 final_05-12  KH trung han 2016-2020 - Liem Thinh edited" xfId="3805"/>
    <cellStyle name="T_DK 2014-2015 final_Copy of 05-12  KH trung han 2016-2020 - Liem Thinh edited (1)" xfId="3806"/>
    <cellStyle name="T_DK 2014-2015 new" xfId="3807"/>
    <cellStyle name="T_DK 2014-2015 new_05-12  KH trung han 2016-2020 - Liem Thinh edited" xfId="3808"/>
    <cellStyle name="T_DK 2014-2015 new_Copy of 05-12  KH trung han 2016-2020 - Liem Thinh edited (1)" xfId="3809"/>
    <cellStyle name="T_DK KH CBDT 2014 11-11-2013" xfId="3810"/>
    <cellStyle name="T_DK KH CBDT 2014 11-11-2013(1)" xfId="3811"/>
    <cellStyle name="T_DK KH CBDT 2014 11-11-2013(1)_05-12  KH trung han 2016-2020 - Liem Thinh edited" xfId="3812"/>
    <cellStyle name="T_DK KH CBDT 2014 11-11-2013(1)_Copy of 05-12  KH trung han 2016-2020 - Liem Thinh edited (1)" xfId="3813"/>
    <cellStyle name="T_DK KH CBDT 2014 11-11-2013_05-12  KH trung han 2016-2020 - Liem Thinh edited" xfId="3814"/>
    <cellStyle name="T_DK KH CBDT 2014 11-11-2013_Copy of 05-12  KH trung han 2016-2020 - Liem Thinh edited (1)" xfId="3815"/>
    <cellStyle name="T_DS KCH PHAN BO VON NSDP NAM 2010" xfId="3816"/>
    <cellStyle name="T_DS KCH PHAN BO VON NSDP NAM 2010 2" xfId="3817"/>
    <cellStyle name="T_DS KCH PHAN BO VON NSDP NAM 2010_!1 1 bao cao giao KH ve HTCMT vung TNB   12-12-2011" xfId="3818"/>
    <cellStyle name="T_DS KCH PHAN BO VON NSDP NAM 2010_!1 1 bao cao giao KH ve HTCMT vung TNB   12-12-2011 2" xfId="3819"/>
    <cellStyle name="T_DS KCH PHAN BO VON NSDP NAM 2010_KH TPCP vung TNB (03-1-2012)" xfId="3820"/>
    <cellStyle name="T_DS KCH PHAN BO VON NSDP NAM 2010_KH TPCP vung TNB (03-1-2012) 2" xfId="3821"/>
    <cellStyle name="T_Du an khoi cong moi nam 2010" xfId="3822"/>
    <cellStyle name="T_Du an khoi cong moi nam 2010 2" xfId="3823"/>
    <cellStyle name="T_Du an khoi cong moi nam 2010_!1 1 bao cao giao KH ve HTCMT vung TNB   12-12-2011" xfId="3824"/>
    <cellStyle name="T_Du an khoi cong moi nam 2010_!1 1 bao cao giao KH ve HTCMT vung TNB   12-12-2011 2" xfId="3825"/>
    <cellStyle name="T_Du an khoi cong moi nam 2010_KH TPCP vung TNB (03-1-2012)" xfId="3826"/>
    <cellStyle name="T_Du an khoi cong moi nam 2010_KH TPCP vung TNB (03-1-2012) 2" xfId="3827"/>
    <cellStyle name="T_DU AN TKQH VA CHUAN BI DAU TU NAM 2007 sua ngay 9-11" xfId="3828"/>
    <cellStyle name="T_DU AN TKQH VA CHUAN BI DAU TU NAM 2007 sua ngay 9-11 2" xfId="3829"/>
    <cellStyle name="T_DU AN TKQH VA CHUAN BI DAU TU NAM 2007 sua ngay 9-11_!1 1 bao cao giao KH ve HTCMT vung TNB   12-12-2011" xfId="3830"/>
    <cellStyle name="T_DU AN TKQH VA CHUAN BI DAU TU NAM 2007 sua ngay 9-11_!1 1 bao cao giao KH ve HTCMT vung TNB   12-12-2011 2" xfId="3831"/>
    <cellStyle name="T_DU AN TKQH VA CHUAN BI DAU TU NAM 2007 sua ngay 9-11_Bieu mau danh muc du an thuoc CTMTQG nam 2008" xfId="3832"/>
    <cellStyle name="T_DU AN TKQH VA CHUAN BI DAU TU NAM 2007 sua ngay 9-11_Bieu mau danh muc du an thuoc CTMTQG nam 2008 2" xfId="3833"/>
    <cellStyle name="T_DU AN TKQH VA CHUAN BI DAU TU NAM 2007 sua ngay 9-11_Bieu mau danh muc du an thuoc CTMTQG nam 2008_!1 1 bao cao giao KH ve HTCMT vung TNB   12-12-2011" xfId="3834"/>
    <cellStyle name="T_DU AN TKQH VA CHUAN BI DAU TU NAM 2007 sua ngay 9-11_Bieu mau danh muc du an thuoc CTMTQG nam 2008_!1 1 bao cao giao KH ve HTCMT vung TNB   12-12-2011 2" xfId="3835"/>
    <cellStyle name="T_DU AN TKQH VA CHUAN BI DAU TU NAM 2007 sua ngay 9-11_Bieu mau danh muc du an thuoc CTMTQG nam 2008_KH TPCP vung TNB (03-1-2012)" xfId="3836"/>
    <cellStyle name="T_DU AN TKQH VA CHUAN BI DAU TU NAM 2007 sua ngay 9-11_Bieu mau danh muc du an thuoc CTMTQG nam 2008_KH TPCP vung TNB (03-1-2012) 2" xfId="3837"/>
    <cellStyle name="T_DU AN TKQH VA CHUAN BI DAU TU NAM 2007 sua ngay 9-11_Du an khoi cong moi nam 2010" xfId="3838"/>
    <cellStyle name="T_DU AN TKQH VA CHUAN BI DAU TU NAM 2007 sua ngay 9-11_Du an khoi cong moi nam 2010 2" xfId="3839"/>
    <cellStyle name="T_DU AN TKQH VA CHUAN BI DAU TU NAM 2007 sua ngay 9-11_Du an khoi cong moi nam 2010_!1 1 bao cao giao KH ve HTCMT vung TNB   12-12-2011" xfId="3840"/>
    <cellStyle name="T_DU AN TKQH VA CHUAN BI DAU TU NAM 2007 sua ngay 9-11_Du an khoi cong moi nam 2010_!1 1 bao cao giao KH ve HTCMT vung TNB   12-12-2011 2" xfId="3841"/>
    <cellStyle name="T_DU AN TKQH VA CHUAN BI DAU TU NAM 2007 sua ngay 9-11_Du an khoi cong moi nam 2010_KH TPCP vung TNB (03-1-2012)" xfId="3842"/>
    <cellStyle name="T_DU AN TKQH VA CHUAN BI DAU TU NAM 2007 sua ngay 9-11_Du an khoi cong moi nam 2010_KH TPCP vung TNB (03-1-2012) 2" xfId="3843"/>
    <cellStyle name="T_DU AN TKQH VA CHUAN BI DAU TU NAM 2007 sua ngay 9-11_Ket qua phan bo von nam 2008" xfId="3844"/>
    <cellStyle name="T_DU AN TKQH VA CHUAN BI DAU TU NAM 2007 sua ngay 9-11_Ket qua phan bo von nam 2008 2" xfId="3845"/>
    <cellStyle name="T_DU AN TKQH VA CHUAN BI DAU TU NAM 2007 sua ngay 9-11_Ket qua phan bo von nam 2008_!1 1 bao cao giao KH ve HTCMT vung TNB   12-12-2011" xfId="3846"/>
    <cellStyle name="T_DU AN TKQH VA CHUAN BI DAU TU NAM 2007 sua ngay 9-11_Ket qua phan bo von nam 2008_!1 1 bao cao giao KH ve HTCMT vung TNB   12-12-2011 2" xfId="3847"/>
    <cellStyle name="T_DU AN TKQH VA CHUAN BI DAU TU NAM 2007 sua ngay 9-11_Ket qua phan bo von nam 2008_KH TPCP vung TNB (03-1-2012)" xfId="3848"/>
    <cellStyle name="T_DU AN TKQH VA CHUAN BI DAU TU NAM 2007 sua ngay 9-11_Ket qua phan bo von nam 2008_KH TPCP vung TNB (03-1-2012) 2" xfId="3849"/>
    <cellStyle name="T_DU AN TKQH VA CHUAN BI DAU TU NAM 2007 sua ngay 9-11_KH TPCP vung TNB (03-1-2012)" xfId="3850"/>
    <cellStyle name="T_DU AN TKQH VA CHUAN BI DAU TU NAM 2007 sua ngay 9-11_KH TPCP vung TNB (03-1-2012) 2" xfId="3851"/>
    <cellStyle name="T_DU AN TKQH VA CHUAN BI DAU TU NAM 2007 sua ngay 9-11_KH XDCB_2008 lan 2 sua ngay 10-11" xfId="3852"/>
    <cellStyle name="T_DU AN TKQH VA CHUAN BI DAU TU NAM 2007 sua ngay 9-11_KH XDCB_2008 lan 2 sua ngay 10-11 2" xfId="3853"/>
    <cellStyle name="T_DU AN TKQH VA CHUAN BI DAU TU NAM 2007 sua ngay 9-11_KH XDCB_2008 lan 2 sua ngay 10-11_!1 1 bao cao giao KH ve HTCMT vung TNB   12-12-2011" xfId="3854"/>
    <cellStyle name="T_DU AN TKQH VA CHUAN BI DAU TU NAM 2007 sua ngay 9-11_KH XDCB_2008 lan 2 sua ngay 10-11_!1 1 bao cao giao KH ve HTCMT vung TNB   12-12-2011 2" xfId="3855"/>
    <cellStyle name="T_DU AN TKQH VA CHUAN BI DAU TU NAM 2007 sua ngay 9-11_KH XDCB_2008 lan 2 sua ngay 10-11_KH TPCP vung TNB (03-1-2012)" xfId="3856"/>
    <cellStyle name="T_DU AN TKQH VA CHUAN BI DAU TU NAM 2007 sua ngay 9-11_KH XDCB_2008 lan 2 sua ngay 10-11_KH TPCP vung TNB (03-1-2012) 2" xfId="3857"/>
    <cellStyle name="T_du toan dieu chinh  20-8-2006" xfId="3858"/>
    <cellStyle name="T_du toan dieu chinh  20-8-2006 2" xfId="3859"/>
    <cellStyle name="T_du toan dieu chinh  20-8-2006_!1 1 bao cao giao KH ve HTCMT vung TNB   12-12-2011" xfId="3860"/>
    <cellStyle name="T_du toan dieu chinh  20-8-2006_!1 1 bao cao giao KH ve HTCMT vung TNB   12-12-2011 2" xfId="3861"/>
    <cellStyle name="T_du toan dieu chinh  20-8-2006_Bieu4HTMT" xfId="3862"/>
    <cellStyle name="T_du toan dieu chinh  20-8-2006_Bieu4HTMT 2" xfId="3863"/>
    <cellStyle name="T_du toan dieu chinh  20-8-2006_Bieu4HTMT_!1 1 bao cao giao KH ve HTCMT vung TNB   12-12-2011" xfId="3864"/>
    <cellStyle name="T_du toan dieu chinh  20-8-2006_Bieu4HTMT_!1 1 bao cao giao KH ve HTCMT vung TNB   12-12-2011 2" xfId="3865"/>
    <cellStyle name="T_du toan dieu chinh  20-8-2006_Bieu4HTMT_KH TPCP vung TNB (03-1-2012)" xfId="3866"/>
    <cellStyle name="T_du toan dieu chinh  20-8-2006_Bieu4HTMT_KH TPCP vung TNB (03-1-2012) 2" xfId="3867"/>
    <cellStyle name="T_du toan dieu chinh  20-8-2006_KH TPCP vung TNB (03-1-2012)" xfId="3868"/>
    <cellStyle name="T_du toan dieu chinh  20-8-2006_KH TPCP vung TNB (03-1-2012) 2" xfId="3869"/>
    <cellStyle name="T_giao KH 2011 ngay 10-12-2010" xfId="3870"/>
    <cellStyle name="T_giao KH 2011 ngay 10-12-2010 2" xfId="3871"/>
    <cellStyle name="T_giao KH 2011 ngay 10-12-2010_!1 1 bao cao giao KH ve HTCMT vung TNB   12-12-2011" xfId="3872"/>
    <cellStyle name="T_giao KH 2011 ngay 10-12-2010_!1 1 bao cao giao KH ve HTCMT vung TNB   12-12-2011 2" xfId="3873"/>
    <cellStyle name="T_giao KH 2011 ngay 10-12-2010_KH TPCP vung TNB (03-1-2012)" xfId="3874"/>
    <cellStyle name="T_giao KH 2011 ngay 10-12-2010_KH TPCP vung TNB (03-1-2012) 2" xfId="3875"/>
    <cellStyle name="T_Ht-PTq1-03" xfId="3876"/>
    <cellStyle name="T_Ht-PTq1-03 2" xfId="3877"/>
    <cellStyle name="T_Ht-PTq1-03_!1 1 bao cao giao KH ve HTCMT vung TNB   12-12-2011" xfId="3878"/>
    <cellStyle name="T_Ht-PTq1-03_!1 1 bao cao giao KH ve HTCMT vung TNB   12-12-2011 2" xfId="3879"/>
    <cellStyle name="T_Ht-PTq1-03_kien giang 2" xfId="3880"/>
    <cellStyle name="T_Ht-PTq1-03_kien giang 2 2" xfId="3881"/>
    <cellStyle name="T_Ke hoach KTXH  nam 2009_PKT thang 11 nam 2008" xfId="3882"/>
    <cellStyle name="T_Ke hoach KTXH  nam 2009_PKT thang 11 nam 2008 2" xfId="3883"/>
    <cellStyle name="T_Ke hoach KTXH  nam 2009_PKT thang 11 nam 2008_!1 1 bao cao giao KH ve HTCMT vung TNB   12-12-2011" xfId="3884"/>
    <cellStyle name="T_Ke hoach KTXH  nam 2009_PKT thang 11 nam 2008_!1 1 bao cao giao KH ve HTCMT vung TNB   12-12-2011 2" xfId="3885"/>
    <cellStyle name="T_Ke hoach KTXH  nam 2009_PKT thang 11 nam 2008_KH TPCP vung TNB (03-1-2012)" xfId="3886"/>
    <cellStyle name="T_Ke hoach KTXH  nam 2009_PKT thang 11 nam 2008_KH TPCP vung TNB (03-1-2012) 2" xfId="3887"/>
    <cellStyle name="T_Ket qua dau thau" xfId="3888"/>
    <cellStyle name="T_Ket qua dau thau 2" xfId="3889"/>
    <cellStyle name="T_Ket qua dau thau_!1 1 bao cao giao KH ve HTCMT vung TNB   12-12-2011" xfId="3890"/>
    <cellStyle name="T_Ket qua dau thau_!1 1 bao cao giao KH ve HTCMT vung TNB   12-12-2011 2" xfId="3891"/>
    <cellStyle name="T_Ket qua dau thau_KH TPCP vung TNB (03-1-2012)" xfId="3892"/>
    <cellStyle name="T_Ket qua dau thau_KH TPCP vung TNB (03-1-2012) 2" xfId="3893"/>
    <cellStyle name="T_Ket qua phan bo von nam 2008" xfId="3894"/>
    <cellStyle name="T_Ket qua phan bo von nam 2008 2" xfId="3895"/>
    <cellStyle name="T_Ket qua phan bo von nam 2008_!1 1 bao cao giao KH ve HTCMT vung TNB   12-12-2011" xfId="3896"/>
    <cellStyle name="T_Ket qua phan bo von nam 2008_!1 1 bao cao giao KH ve HTCMT vung TNB   12-12-2011 2" xfId="3897"/>
    <cellStyle name="T_Ket qua phan bo von nam 2008_KH TPCP vung TNB (03-1-2012)" xfId="3898"/>
    <cellStyle name="T_Ket qua phan bo von nam 2008_KH TPCP vung TNB (03-1-2012) 2" xfId="3899"/>
    <cellStyle name="T_KH 2011-2015" xfId="3900"/>
    <cellStyle name="T_KH TPCP vung TNB (03-1-2012)" xfId="3901"/>
    <cellStyle name="T_KH TPCP vung TNB (03-1-2012) 2" xfId="3902"/>
    <cellStyle name="T_KH XDCB_2008 lan 2 sua ngay 10-11" xfId="3903"/>
    <cellStyle name="T_KH XDCB_2008 lan 2 sua ngay 10-11 2" xfId="3904"/>
    <cellStyle name="T_KH XDCB_2008 lan 2 sua ngay 10-11_!1 1 bao cao giao KH ve HTCMT vung TNB   12-12-2011" xfId="3905"/>
    <cellStyle name="T_KH XDCB_2008 lan 2 sua ngay 10-11_!1 1 bao cao giao KH ve HTCMT vung TNB   12-12-2011 2" xfId="3906"/>
    <cellStyle name="T_KH XDCB_2008 lan 2 sua ngay 10-11_KH TPCP vung TNB (03-1-2012)" xfId="3907"/>
    <cellStyle name="T_KH XDCB_2008 lan 2 sua ngay 10-11_KH TPCP vung TNB (03-1-2012) 2" xfId="3908"/>
    <cellStyle name="T_kien giang 2" xfId="3909"/>
    <cellStyle name="T_kien giang 2 2" xfId="3910"/>
    <cellStyle name="T_Me_Tri_6_07" xfId="3911"/>
    <cellStyle name="T_Me_Tri_6_07 2" xfId="3912"/>
    <cellStyle name="T_Me_Tri_6_07_!1 1 bao cao giao KH ve HTCMT vung TNB   12-12-2011" xfId="3913"/>
    <cellStyle name="T_Me_Tri_6_07_!1 1 bao cao giao KH ve HTCMT vung TNB   12-12-2011 2" xfId="3914"/>
    <cellStyle name="T_Me_Tri_6_07_Bieu4HTMT" xfId="3915"/>
    <cellStyle name="T_Me_Tri_6_07_Bieu4HTMT 2" xfId="3916"/>
    <cellStyle name="T_Me_Tri_6_07_Bieu4HTMT_!1 1 bao cao giao KH ve HTCMT vung TNB   12-12-2011" xfId="3917"/>
    <cellStyle name="T_Me_Tri_6_07_Bieu4HTMT_!1 1 bao cao giao KH ve HTCMT vung TNB   12-12-2011 2" xfId="3918"/>
    <cellStyle name="T_Me_Tri_6_07_Bieu4HTMT_KH TPCP vung TNB (03-1-2012)" xfId="3919"/>
    <cellStyle name="T_Me_Tri_6_07_Bieu4HTMT_KH TPCP vung TNB (03-1-2012) 2" xfId="3920"/>
    <cellStyle name="T_Me_Tri_6_07_KH TPCP vung TNB (03-1-2012)" xfId="3921"/>
    <cellStyle name="T_Me_Tri_6_07_KH TPCP vung TNB (03-1-2012) 2" xfId="3922"/>
    <cellStyle name="T_N2 thay dat (N1-1)" xfId="3923"/>
    <cellStyle name="T_N2 thay dat (N1-1) 2" xfId="3924"/>
    <cellStyle name="T_N2 thay dat (N1-1)_!1 1 bao cao giao KH ve HTCMT vung TNB   12-12-2011" xfId="3925"/>
    <cellStyle name="T_N2 thay dat (N1-1)_!1 1 bao cao giao KH ve HTCMT vung TNB   12-12-2011 2" xfId="3926"/>
    <cellStyle name="T_N2 thay dat (N1-1)_Bieu4HTMT" xfId="3927"/>
    <cellStyle name="T_N2 thay dat (N1-1)_Bieu4HTMT 2" xfId="3928"/>
    <cellStyle name="T_N2 thay dat (N1-1)_Bieu4HTMT_!1 1 bao cao giao KH ve HTCMT vung TNB   12-12-2011" xfId="3929"/>
    <cellStyle name="T_N2 thay dat (N1-1)_Bieu4HTMT_!1 1 bao cao giao KH ve HTCMT vung TNB   12-12-2011 2" xfId="3930"/>
    <cellStyle name="T_N2 thay dat (N1-1)_Bieu4HTMT_KH TPCP vung TNB (03-1-2012)" xfId="3931"/>
    <cellStyle name="T_N2 thay dat (N1-1)_Bieu4HTMT_KH TPCP vung TNB (03-1-2012) 2" xfId="3932"/>
    <cellStyle name="T_N2 thay dat (N1-1)_KH TPCP vung TNB (03-1-2012)" xfId="3933"/>
    <cellStyle name="T_N2 thay dat (N1-1)_KH TPCP vung TNB (03-1-2012) 2" xfId="3934"/>
    <cellStyle name="T_Phuong an can doi nam 2008" xfId="3935"/>
    <cellStyle name="T_Phuong an can doi nam 2008 2" xfId="3936"/>
    <cellStyle name="T_Phuong an can doi nam 2008_!1 1 bao cao giao KH ve HTCMT vung TNB   12-12-2011" xfId="3937"/>
    <cellStyle name="T_Phuong an can doi nam 2008_!1 1 bao cao giao KH ve HTCMT vung TNB   12-12-2011 2" xfId="3938"/>
    <cellStyle name="T_Phuong an can doi nam 2008_KH TPCP vung TNB (03-1-2012)" xfId="3939"/>
    <cellStyle name="T_Phuong an can doi nam 2008_KH TPCP vung TNB (03-1-2012) 2" xfId="3940"/>
    <cellStyle name="T_Seagame(BTL)" xfId="3941"/>
    <cellStyle name="T_Seagame(BTL) 2" xfId="3942"/>
    <cellStyle name="T_So GTVT" xfId="3943"/>
    <cellStyle name="T_So GTVT 2" xfId="3944"/>
    <cellStyle name="T_So GTVT_!1 1 bao cao giao KH ve HTCMT vung TNB   12-12-2011" xfId="3945"/>
    <cellStyle name="T_So GTVT_!1 1 bao cao giao KH ve HTCMT vung TNB   12-12-2011 2" xfId="3946"/>
    <cellStyle name="T_So GTVT_KH TPCP vung TNB (03-1-2012)" xfId="3947"/>
    <cellStyle name="T_So GTVT_KH TPCP vung TNB (03-1-2012) 2" xfId="3948"/>
    <cellStyle name="T_tai co cau dau tu (tong hop)1" xfId="3949"/>
    <cellStyle name="T_TDT + duong(8-5-07)" xfId="3950"/>
    <cellStyle name="T_TDT + duong(8-5-07) 2" xfId="3951"/>
    <cellStyle name="T_TDT + duong(8-5-07)_!1 1 bao cao giao KH ve HTCMT vung TNB   12-12-2011" xfId="3952"/>
    <cellStyle name="T_TDT + duong(8-5-07)_!1 1 bao cao giao KH ve HTCMT vung TNB   12-12-2011 2" xfId="3953"/>
    <cellStyle name="T_TDT + duong(8-5-07)_Bieu4HTMT" xfId="3954"/>
    <cellStyle name="T_TDT + duong(8-5-07)_Bieu4HTMT 2" xfId="3955"/>
    <cellStyle name="T_TDT + duong(8-5-07)_Bieu4HTMT_!1 1 bao cao giao KH ve HTCMT vung TNB   12-12-2011" xfId="3956"/>
    <cellStyle name="T_TDT + duong(8-5-07)_Bieu4HTMT_!1 1 bao cao giao KH ve HTCMT vung TNB   12-12-2011 2" xfId="3957"/>
    <cellStyle name="T_TDT + duong(8-5-07)_Bieu4HTMT_KH TPCP vung TNB (03-1-2012)" xfId="3958"/>
    <cellStyle name="T_TDT + duong(8-5-07)_Bieu4HTMT_KH TPCP vung TNB (03-1-2012) 2" xfId="3959"/>
    <cellStyle name="T_TDT + duong(8-5-07)_KH TPCP vung TNB (03-1-2012)" xfId="3960"/>
    <cellStyle name="T_TDT + duong(8-5-07)_KH TPCP vung TNB (03-1-2012) 2" xfId="3961"/>
    <cellStyle name="T_tham_tra_du_toan" xfId="3962"/>
    <cellStyle name="T_tham_tra_du_toan 2" xfId="3963"/>
    <cellStyle name="T_tham_tra_du_toan_!1 1 bao cao giao KH ve HTCMT vung TNB   12-12-2011" xfId="3964"/>
    <cellStyle name="T_tham_tra_du_toan_!1 1 bao cao giao KH ve HTCMT vung TNB   12-12-2011 2" xfId="3965"/>
    <cellStyle name="T_tham_tra_du_toan_Bieu4HTMT" xfId="3966"/>
    <cellStyle name="T_tham_tra_du_toan_Bieu4HTMT 2" xfId="3967"/>
    <cellStyle name="T_tham_tra_du_toan_Bieu4HTMT_!1 1 bao cao giao KH ve HTCMT vung TNB   12-12-2011" xfId="3968"/>
    <cellStyle name="T_tham_tra_du_toan_Bieu4HTMT_!1 1 bao cao giao KH ve HTCMT vung TNB   12-12-2011 2" xfId="3969"/>
    <cellStyle name="T_tham_tra_du_toan_Bieu4HTMT_KH TPCP vung TNB (03-1-2012)" xfId="3970"/>
    <cellStyle name="T_tham_tra_du_toan_Bieu4HTMT_KH TPCP vung TNB (03-1-2012) 2" xfId="3971"/>
    <cellStyle name="T_tham_tra_du_toan_KH TPCP vung TNB (03-1-2012)" xfId="3972"/>
    <cellStyle name="T_tham_tra_du_toan_KH TPCP vung TNB (03-1-2012) 2" xfId="3973"/>
    <cellStyle name="T_Thiet bi" xfId="3974"/>
    <cellStyle name="T_Thiet bi 2" xfId="3975"/>
    <cellStyle name="T_Thiet bi_!1 1 bao cao giao KH ve HTCMT vung TNB   12-12-2011" xfId="3976"/>
    <cellStyle name="T_Thiet bi_!1 1 bao cao giao KH ve HTCMT vung TNB   12-12-2011 2" xfId="3977"/>
    <cellStyle name="T_Thiet bi_Bieu4HTMT" xfId="3978"/>
    <cellStyle name="T_Thiet bi_Bieu4HTMT 2" xfId="3979"/>
    <cellStyle name="T_Thiet bi_Bieu4HTMT_!1 1 bao cao giao KH ve HTCMT vung TNB   12-12-2011" xfId="3980"/>
    <cellStyle name="T_Thiet bi_Bieu4HTMT_!1 1 bao cao giao KH ve HTCMT vung TNB   12-12-2011 2" xfId="3981"/>
    <cellStyle name="T_Thiet bi_Bieu4HTMT_KH TPCP vung TNB (03-1-2012)" xfId="3982"/>
    <cellStyle name="T_Thiet bi_Bieu4HTMT_KH TPCP vung TNB (03-1-2012) 2" xfId="3983"/>
    <cellStyle name="T_Thiet bi_KH TPCP vung TNB (03-1-2012)" xfId="3984"/>
    <cellStyle name="T_Thiet bi_KH TPCP vung TNB (03-1-2012) 2" xfId="3985"/>
    <cellStyle name="T_TK_HT" xfId="3986"/>
    <cellStyle name="T_TK_HT 2" xfId="3987"/>
    <cellStyle name="T_Van Ban 2007" xfId="3988"/>
    <cellStyle name="T_Van Ban 2007_15_10_2013 BC nhu cau von doi ung ODA (2014-2016) ngay 15102013 Sua" xfId="3989"/>
    <cellStyle name="T_Van Ban 2007_bao cao phan bo KHDT 2011(final)" xfId="3990"/>
    <cellStyle name="T_Van Ban 2007_bao cao phan bo KHDT 2011(final)_BC nhu cau von doi ung ODA nganh NN (BKH)" xfId="3991"/>
    <cellStyle name="T_Van Ban 2007_bao cao phan bo KHDT 2011(final)_BC Tai co cau (bieu TH)" xfId="3992"/>
    <cellStyle name="T_Van Ban 2007_bao cao phan bo KHDT 2011(final)_DK 2014-2015 final" xfId="3993"/>
    <cellStyle name="T_Van Ban 2007_bao cao phan bo KHDT 2011(final)_DK 2014-2015 new" xfId="3994"/>
    <cellStyle name="T_Van Ban 2007_bao cao phan bo KHDT 2011(final)_DK KH CBDT 2014 11-11-2013" xfId="3995"/>
    <cellStyle name="T_Van Ban 2007_bao cao phan bo KHDT 2011(final)_DK KH CBDT 2014 11-11-2013(1)" xfId="3996"/>
    <cellStyle name="T_Van Ban 2007_bao cao phan bo KHDT 2011(final)_KH 2011-2015" xfId="3997"/>
    <cellStyle name="T_Van Ban 2007_bao cao phan bo KHDT 2011(final)_tai co cau dau tu (tong hop)1" xfId="3998"/>
    <cellStyle name="T_Van Ban 2007_BC nhu cau von doi ung ODA nganh NN (BKH)" xfId="3999"/>
    <cellStyle name="T_Van Ban 2007_BC nhu cau von doi ung ODA nganh NN (BKH)_05-12  KH trung han 2016-2020 - Liem Thinh edited" xfId="4000"/>
    <cellStyle name="T_Van Ban 2007_BC nhu cau von doi ung ODA nganh NN (BKH)_Copy of 05-12  KH trung han 2016-2020 - Liem Thinh edited (1)" xfId="4001"/>
    <cellStyle name="T_Van Ban 2007_BC Tai co cau (bieu TH)" xfId="4002"/>
    <cellStyle name="T_Van Ban 2007_BC Tai co cau (bieu TH)_05-12  KH trung han 2016-2020 - Liem Thinh edited" xfId="4003"/>
    <cellStyle name="T_Van Ban 2007_BC Tai co cau (bieu TH)_Copy of 05-12  KH trung han 2016-2020 - Liem Thinh edited (1)" xfId="4004"/>
    <cellStyle name="T_Van Ban 2007_DK 2014-2015 final" xfId="4005"/>
    <cellStyle name="T_Van Ban 2007_DK 2014-2015 final_05-12  KH trung han 2016-2020 - Liem Thinh edited" xfId="4006"/>
    <cellStyle name="T_Van Ban 2007_DK 2014-2015 final_Copy of 05-12  KH trung han 2016-2020 - Liem Thinh edited (1)" xfId="4007"/>
    <cellStyle name="T_Van Ban 2007_DK 2014-2015 new" xfId="4008"/>
    <cellStyle name="T_Van Ban 2007_DK 2014-2015 new_05-12  KH trung han 2016-2020 - Liem Thinh edited" xfId="4009"/>
    <cellStyle name="T_Van Ban 2007_DK 2014-2015 new_Copy of 05-12  KH trung han 2016-2020 - Liem Thinh edited (1)" xfId="4010"/>
    <cellStyle name="T_Van Ban 2007_DK KH CBDT 2014 11-11-2013" xfId="4011"/>
    <cellStyle name="T_Van Ban 2007_DK KH CBDT 2014 11-11-2013(1)" xfId="4012"/>
    <cellStyle name="T_Van Ban 2007_DK KH CBDT 2014 11-11-2013(1)_05-12  KH trung han 2016-2020 - Liem Thinh edited" xfId="4013"/>
    <cellStyle name="T_Van Ban 2007_DK KH CBDT 2014 11-11-2013(1)_Copy of 05-12  KH trung han 2016-2020 - Liem Thinh edited (1)" xfId="4014"/>
    <cellStyle name="T_Van Ban 2007_DK KH CBDT 2014 11-11-2013_05-12  KH trung han 2016-2020 - Liem Thinh edited" xfId="4015"/>
    <cellStyle name="T_Van Ban 2007_DK KH CBDT 2014 11-11-2013_Copy of 05-12  KH trung han 2016-2020 - Liem Thinh edited (1)" xfId="4016"/>
    <cellStyle name="T_Van Ban 2008" xfId="4017"/>
    <cellStyle name="T_Van Ban 2008_15_10_2013 BC nhu cau von doi ung ODA (2014-2016) ngay 15102013 Sua" xfId="4018"/>
    <cellStyle name="T_Van Ban 2008_bao cao phan bo KHDT 2011(final)" xfId="4019"/>
    <cellStyle name="T_Van Ban 2008_bao cao phan bo KHDT 2011(final)_BC nhu cau von doi ung ODA nganh NN (BKH)" xfId="4020"/>
    <cellStyle name="T_Van Ban 2008_bao cao phan bo KHDT 2011(final)_BC Tai co cau (bieu TH)" xfId="4021"/>
    <cellStyle name="T_Van Ban 2008_bao cao phan bo KHDT 2011(final)_DK 2014-2015 final" xfId="4022"/>
    <cellStyle name="T_Van Ban 2008_bao cao phan bo KHDT 2011(final)_DK 2014-2015 new" xfId="4023"/>
    <cellStyle name="T_Van Ban 2008_bao cao phan bo KHDT 2011(final)_DK KH CBDT 2014 11-11-2013" xfId="4024"/>
    <cellStyle name="T_Van Ban 2008_bao cao phan bo KHDT 2011(final)_DK KH CBDT 2014 11-11-2013(1)" xfId="4025"/>
    <cellStyle name="T_Van Ban 2008_bao cao phan bo KHDT 2011(final)_KH 2011-2015" xfId="4026"/>
    <cellStyle name="T_Van Ban 2008_bao cao phan bo KHDT 2011(final)_tai co cau dau tu (tong hop)1" xfId="4027"/>
    <cellStyle name="T_Van Ban 2008_BC nhu cau von doi ung ODA nganh NN (BKH)" xfId="4028"/>
    <cellStyle name="T_Van Ban 2008_BC nhu cau von doi ung ODA nganh NN (BKH)_05-12  KH trung han 2016-2020 - Liem Thinh edited" xfId="4029"/>
    <cellStyle name="T_Van Ban 2008_BC nhu cau von doi ung ODA nganh NN (BKH)_Copy of 05-12  KH trung han 2016-2020 - Liem Thinh edited (1)" xfId="4030"/>
    <cellStyle name="T_Van Ban 2008_BC Tai co cau (bieu TH)" xfId="4031"/>
    <cellStyle name="T_Van Ban 2008_BC Tai co cau (bieu TH)_05-12  KH trung han 2016-2020 - Liem Thinh edited" xfId="4032"/>
    <cellStyle name="T_Van Ban 2008_BC Tai co cau (bieu TH)_Copy of 05-12  KH trung han 2016-2020 - Liem Thinh edited (1)" xfId="4033"/>
    <cellStyle name="T_Van Ban 2008_DK 2014-2015 final" xfId="4034"/>
    <cellStyle name="T_Van Ban 2008_DK 2014-2015 final_05-12  KH trung han 2016-2020 - Liem Thinh edited" xfId="4035"/>
    <cellStyle name="T_Van Ban 2008_DK 2014-2015 final_Copy of 05-12  KH trung han 2016-2020 - Liem Thinh edited (1)" xfId="4036"/>
    <cellStyle name="T_Van Ban 2008_DK 2014-2015 new" xfId="4037"/>
    <cellStyle name="T_Van Ban 2008_DK 2014-2015 new_05-12  KH trung han 2016-2020 - Liem Thinh edited" xfId="4038"/>
    <cellStyle name="T_Van Ban 2008_DK 2014-2015 new_Copy of 05-12  KH trung han 2016-2020 - Liem Thinh edited (1)" xfId="4039"/>
    <cellStyle name="T_Van Ban 2008_DK KH CBDT 2014 11-11-2013" xfId="4040"/>
    <cellStyle name="T_Van Ban 2008_DK KH CBDT 2014 11-11-2013(1)" xfId="4041"/>
    <cellStyle name="T_Van Ban 2008_DK KH CBDT 2014 11-11-2013(1)_05-12  KH trung han 2016-2020 - Liem Thinh edited" xfId="4042"/>
    <cellStyle name="T_Van Ban 2008_DK KH CBDT 2014 11-11-2013(1)_Copy of 05-12  KH trung han 2016-2020 - Liem Thinh edited (1)" xfId="4043"/>
    <cellStyle name="T_Van Ban 2008_DK KH CBDT 2014 11-11-2013_05-12  KH trung han 2016-2020 - Liem Thinh edited" xfId="4044"/>
    <cellStyle name="T_Van Ban 2008_DK KH CBDT 2014 11-11-2013_Copy of 05-12  KH trung han 2016-2020 - Liem Thinh edited (1)" xfId="4045"/>
    <cellStyle name="T_XDCB thang 12.2010" xfId="4046"/>
    <cellStyle name="T_XDCB thang 12.2010 2" xfId="4047"/>
    <cellStyle name="T_XDCB thang 12.2010_!1 1 bao cao giao KH ve HTCMT vung TNB   12-12-2011" xfId="4048"/>
    <cellStyle name="T_XDCB thang 12.2010_!1 1 bao cao giao KH ve HTCMT vung TNB   12-12-2011 2" xfId="4049"/>
    <cellStyle name="T_XDCB thang 12.2010_KH TPCP vung TNB (03-1-2012)" xfId="4050"/>
    <cellStyle name="T_XDCB thang 12.2010_KH TPCP vung TNB (03-1-2012) 2" xfId="4051"/>
    <cellStyle name="T_ÿÿÿÿÿ" xfId="4052"/>
    <cellStyle name="T_ÿÿÿÿÿ 2" xfId="4053"/>
    <cellStyle name="T_ÿÿÿÿÿ_!1 1 bao cao giao KH ve HTCMT vung TNB   12-12-2011" xfId="4054"/>
    <cellStyle name="T_ÿÿÿÿÿ_!1 1 bao cao giao KH ve HTCMT vung TNB   12-12-2011 2" xfId="4055"/>
    <cellStyle name="T_ÿÿÿÿÿ_Bieu mau cong trinh khoi cong moi 3-4" xfId="4056"/>
    <cellStyle name="T_ÿÿÿÿÿ_Bieu mau cong trinh khoi cong moi 3-4 2" xfId="4057"/>
    <cellStyle name="T_ÿÿÿÿÿ_Bieu mau cong trinh khoi cong moi 3-4_!1 1 bao cao giao KH ve HTCMT vung TNB   12-12-2011" xfId="4058"/>
    <cellStyle name="T_ÿÿÿÿÿ_Bieu mau cong trinh khoi cong moi 3-4_!1 1 bao cao giao KH ve HTCMT vung TNB   12-12-2011 2" xfId="4059"/>
    <cellStyle name="T_ÿÿÿÿÿ_Bieu mau cong trinh khoi cong moi 3-4_KH TPCP vung TNB (03-1-2012)" xfId="4060"/>
    <cellStyle name="T_ÿÿÿÿÿ_Bieu mau cong trinh khoi cong moi 3-4_KH TPCP vung TNB (03-1-2012) 2" xfId="4061"/>
    <cellStyle name="T_ÿÿÿÿÿ_Bieu3ODA" xfId="4062"/>
    <cellStyle name="T_ÿÿÿÿÿ_Bieu3ODA 2" xfId="4063"/>
    <cellStyle name="T_ÿÿÿÿÿ_Bieu3ODA_!1 1 bao cao giao KH ve HTCMT vung TNB   12-12-2011" xfId="4064"/>
    <cellStyle name="T_ÿÿÿÿÿ_Bieu3ODA_!1 1 bao cao giao KH ve HTCMT vung TNB   12-12-2011 2" xfId="4065"/>
    <cellStyle name="T_ÿÿÿÿÿ_Bieu3ODA_KH TPCP vung TNB (03-1-2012)" xfId="4066"/>
    <cellStyle name="T_ÿÿÿÿÿ_Bieu3ODA_KH TPCP vung TNB (03-1-2012) 2" xfId="4067"/>
    <cellStyle name="T_ÿÿÿÿÿ_Bieu4HTMT" xfId="4068"/>
    <cellStyle name="T_ÿÿÿÿÿ_Bieu4HTMT 2" xfId="4069"/>
    <cellStyle name="T_ÿÿÿÿÿ_Bieu4HTMT_!1 1 bao cao giao KH ve HTCMT vung TNB   12-12-2011" xfId="4070"/>
    <cellStyle name="T_ÿÿÿÿÿ_Bieu4HTMT_!1 1 bao cao giao KH ve HTCMT vung TNB   12-12-2011 2" xfId="4071"/>
    <cellStyle name="T_ÿÿÿÿÿ_Bieu4HTMT_KH TPCP vung TNB (03-1-2012)" xfId="4072"/>
    <cellStyle name="T_ÿÿÿÿÿ_Bieu4HTMT_KH TPCP vung TNB (03-1-2012) 2" xfId="4073"/>
    <cellStyle name="T_ÿÿÿÿÿ_KH TPCP vung TNB (03-1-2012)" xfId="4074"/>
    <cellStyle name="T_ÿÿÿÿÿ_KH TPCP vung TNB (03-1-2012) 2" xfId="4075"/>
    <cellStyle name="T_ÿÿÿÿÿ_kien giang 2" xfId="4076"/>
    <cellStyle name="T_ÿÿÿÿÿ_kien giang 2 2" xfId="4077"/>
    <cellStyle name="Text Indent A" xfId="4078"/>
    <cellStyle name="Text Indent B" xfId="4079"/>
    <cellStyle name="Text Indent B 10" xfId="4080"/>
    <cellStyle name="Text Indent B 11" xfId="4081"/>
    <cellStyle name="Text Indent B 12" xfId="4082"/>
    <cellStyle name="Text Indent B 13" xfId="4083"/>
    <cellStyle name="Text Indent B 14" xfId="4084"/>
    <cellStyle name="Text Indent B 15" xfId="4085"/>
    <cellStyle name="Text Indent B 16" xfId="4086"/>
    <cellStyle name="Text Indent B 2" xfId="4087"/>
    <cellStyle name="Text Indent B 3" xfId="4088"/>
    <cellStyle name="Text Indent B 4" xfId="4089"/>
    <cellStyle name="Text Indent B 5" xfId="4090"/>
    <cellStyle name="Text Indent B 6" xfId="4091"/>
    <cellStyle name="Text Indent B 7" xfId="4092"/>
    <cellStyle name="Text Indent B 8" xfId="4093"/>
    <cellStyle name="Text Indent B 9" xfId="4094"/>
    <cellStyle name="Text Indent C" xfId="4095"/>
    <cellStyle name="Text Indent C 10" xfId="4096"/>
    <cellStyle name="Text Indent C 11" xfId="4097"/>
    <cellStyle name="Text Indent C 12" xfId="4098"/>
    <cellStyle name="Text Indent C 13" xfId="4099"/>
    <cellStyle name="Text Indent C 14" xfId="4100"/>
    <cellStyle name="Text Indent C 15" xfId="4101"/>
    <cellStyle name="Text Indent C 16" xfId="4102"/>
    <cellStyle name="Text Indent C 2" xfId="4103"/>
    <cellStyle name="Text Indent C 3" xfId="4104"/>
    <cellStyle name="Text Indent C 4" xfId="4105"/>
    <cellStyle name="Text Indent C 5" xfId="4106"/>
    <cellStyle name="Text Indent C 6" xfId="4107"/>
    <cellStyle name="Text Indent C 7" xfId="4108"/>
    <cellStyle name="Text Indent C 8" xfId="4109"/>
    <cellStyle name="Text Indent C 9" xfId="4110"/>
    <cellStyle name="th" xfId="4111"/>
    <cellStyle name="th 2" xfId="4112"/>
    <cellStyle name="þ_x005f_x001d_ð¤_x005f_x000c_¯þ_x005f_x0014__x005f_x000d_¨þU_x005f_x0001_À_x005f_x0004_ _x005f_x0015__x005f_x000f__x005f_x0001__x005f_x0001_" xfId="4113"/>
    <cellStyle name="þ_x005f_x001d_ð·_x005f_x000c_æþ'_x005f_x000d_ßþU_x005f_x0001_Ø_x005f_x0005_ü_x005f_x0014__x005f_x0007__x005f_x0001__x005f_x0001_" xfId="4114"/>
    <cellStyle name="þ_x005f_x001d_ðÇ%Uý—&amp;Hý9_x005f_x0008_Ÿ s_x005f_x000a__x005f_x0007__x005f_x0001__x005f_x0001_" xfId="4115"/>
    <cellStyle name="þ_x005f_x001d_ðK_x005f_x000c_Fý_x005f_x001b__x005f_x000d_9ýU_x005f_x0001_Ð_x005f_x0008_¦)_x005f_x0007__x005f_x0001__x005f_x0001_" xfId="411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7"/>
    <cellStyle name="þ_x005f_x005f_x005f_x001d_ð·_x005f_x005f_x005f_x000c_æþ'_x005f_x005f_x005f_x000d_ßþU_x005f_x005f_x005f_x0001_Ø_x005f_x005f_x005f_x0005_ü_x005f_x005f_x005f_x0014__x005f_x005f_x005f_x0007__x005f_x005f_x005f_x0001__x005f_x005f_x005f_x0001_" xfId="4118"/>
    <cellStyle name="þ_x005f_x005f_x005f_x001d_ðÇ%Uý—&amp;Hý9_x005f_x005f_x005f_x0008_Ÿ s_x005f_x005f_x005f_x000a__x005f_x005f_x005f_x0007__x005f_x005f_x005f_x0001__x005f_x005f_x005f_x0001_" xfId="4119"/>
    <cellStyle name="þ_x005f_x005f_x005f_x001d_ðK_x005f_x005f_x005f_x000c_Fý_x005f_x005f_x005f_x001b__x005f_x005f_x005f_x000d_9ýU_x005f_x005f_x005f_x0001_Ð_x005f_x005f_x005f_x0008_¦)_x005f_x005f_x005f_x0007__x005f_x005f_x005f_x0001__x005f_x005f_x005f_x0001_" xfId="4120"/>
    <cellStyle name="than" xfId="4121"/>
    <cellStyle name="Thanh" xfId="4122"/>
    <cellStyle name="þ_x001d_ð¤_x000c_¯þ_x0014__x000a_¨þU_x0001_À_x0004_ _x0015__x000f__x0001__x0001_" xfId="4123"/>
    <cellStyle name="þ_x001d_ð¤_x000c_¯þ_x0014__x000d_¨þU_x0001_À_x0004_ _x0015__x000f__x0001__x0001_" xfId="4124"/>
    <cellStyle name="þ_x001d_ð·_x000c_æþ'_x000a_ßþU_x0001_Ø_x0005_ü_x0014__x0007__x0001__x0001_" xfId="4125"/>
    <cellStyle name="þ_x001d_ð·_x000c_æþ'_x000d_ßþU_x0001_Ø_x0005_ü_x0014__x0007__x0001__x0001_" xfId="4126"/>
    <cellStyle name="þ_x001d_ðÇ%Uý—&amp;Hý9_x0008_Ÿ s_x000a__x0007__x0001__x0001_" xfId="4127"/>
    <cellStyle name="þ_x001d_ðK_x000c_Fý_x001b__x000a_9ýU_x0001_Ð_x0008_¦)_x0007__x0001__x0001_" xfId="4128"/>
    <cellStyle name="þ_x001d_ðK_x000c_Fý_x001b__x000d_9ýU_x0001_Ð_x0008_¦)_x0007__x0001__x0001_" xfId="4129"/>
    <cellStyle name="thuong-10" xfId="4130"/>
    <cellStyle name="thuong-11" xfId="4131"/>
    <cellStyle name="thuong-11 2" xfId="4132"/>
    <cellStyle name="Thuyet minh" xfId="4133"/>
    <cellStyle name="Tickmark" xfId="4134"/>
    <cellStyle name="Tien1" xfId="4135"/>
    <cellStyle name="Tieu_de_2" xfId="4136"/>
    <cellStyle name="Times New Roman" xfId="4137"/>
    <cellStyle name="tit1" xfId="4138"/>
    <cellStyle name="tit2" xfId="4139"/>
    <cellStyle name="tit2 2" xfId="4140"/>
    <cellStyle name="tit3" xfId="4141"/>
    <cellStyle name="tit4" xfId="4142"/>
    <cellStyle name="Title 2" xfId="4143"/>
    <cellStyle name="Tong so" xfId="4144"/>
    <cellStyle name="tong so 1" xfId="4145"/>
    <cellStyle name="Tong so_Bieu KHPTLN 2016-2020" xfId="4146"/>
    <cellStyle name="Tongcong" xfId="4147"/>
    <cellStyle name="Total 2" xfId="4148"/>
    <cellStyle name="trang" xfId="4149"/>
    <cellStyle name="tt1" xfId="4150"/>
    <cellStyle name="Tusental (0)_pldt" xfId="4151"/>
    <cellStyle name="Tusental_pldt" xfId="4152"/>
    <cellStyle name="ux_3_¼­¿ï-¾È»ê" xfId="4153"/>
    <cellStyle name="Valuta (0)_pldt" xfId="4154"/>
    <cellStyle name="Valuta_pldt" xfId="4155"/>
    <cellStyle name="VANG1" xfId="4156"/>
    <cellStyle name="VANG1 2" xfId="4157"/>
    <cellStyle name="viet" xfId="4158"/>
    <cellStyle name="viet2" xfId="4159"/>
    <cellStyle name="viet2 2" xfId="4160"/>
    <cellStyle name="VN new romanNormal" xfId="4161"/>
    <cellStyle name="VN new romanNormal 2" xfId="4162"/>
    <cellStyle name="VN new romanNormal 2 2" xfId="4163"/>
    <cellStyle name="VN new romanNormal 3" xfId="4164"/>
    <cellStyle name="VN new romanNormal_05-12  KH trung han 2016-2020 - Liem Thinh edited" xfId="4165"/>
    <cellStyle name="Vn Time 13" xfId="4166"/>
    <cellStyle name="Vn Time 14" xfId="4167"/>
    <cellStyle name="Vn Time 14 2" xfId="4168"/>
    <cellStyle name="Vn Time 14 3" xfId="4169"/>
    <cellStyle name="VN time new roman" xfId="4170"/>
    <cellStyle name="VN time new roman 2" xfId="4171"/>
    <cellStyle name="VN time new roman 2 2" xfId="4172"/>
    <cellStyle name="VN time new roman 3" xfId="4173"/>
    <cellStyle name="VN time new roman_05-12  KH trung han 2016-2020 - Liem Thinh edited" xfId="4174"/>
    <cellStyle name="vn_time" xfId="4175"/>
    <cellStyle name="vnbo" xfId="4176"/>
    <cellStyle name="vnbo 2" xfId="4177"/>
    <cellStyle name="vnbo 3" xfId="4178"/>
    <cellStyle name="vnhead1" xfId="4179"/>
    <cellStyle name="vnhead1 2" xfId="4180"/>
    <cellStyle name="vnhead2" xfId="4181"/>
    <cellStyle name="vnhead2 2" xfId="4182"/>
    <cellStyle name="vnhead2 3" xfId="4183"/>
    <cellStyle name="vnhead3" xfId="4184"/>
    <cellStyle name="vnhead3 2" xfId="4185"/>
    <cellStyle name="vnhead3 3" xfId="4186"/>
    <cellStyle name="vnhead4" xfId="4187"/>
    <cellStyle name="vntxt1" xfId="4188"/>
    <cellStyle name="vntxt1 10" xfId="4189"/>
    <cellStyle name="vntxt1 11" xfId="4190"/>
    <cellStyle name="vntxt1 12" xfId="4191"/>
    <cellStyle name="vntxt1 13" xfId="4192"/>
    <cellStyle name="vntxt1 14" xfId="4193"/>
    <cellStyle name="vntxt1 15" xfId="4194"/>
    <cellStyle name="vntxt1 16" xfId="4195"/>
    <cellStyle name="vntxt1 2" xfId="4196"/>
    <cellStyle name="vntxt1 3" xfId="4197"/>
    <cellStyle name="vntxt1 4" xfId="4198"/>
    <cellStyle name="vntxt1 5" xfId="4199"/>
    <cellStyle name="vntxt1 6" xfId="4200"/>
    <cellStyle name="vntxt1 7" xfId="4201"/>
    <cellStyle name="vntxt1 8" xfId="4202"/>
    <cellStyle name="vntxt1 9" xfId="4203"/>
    <cellStyle name="vntxt1_05-12  KH trung han 2016-2020 - Liem Thinh edited" xfId="4204"/>
    <cellStyle name="vntxt2" xfId="4205"/>
    <cellStyle name="W?hrung [0]_35ERI8T2gbIEMixb4v26icuOo" xfId="4206"/>
    <cellStyle name="W?hrung_35ERI8T2gbIEMixb4v26icuOo" xfId="4207"/>
    <cellStyle name="Währung [0]_68574_Materialbedarfsliste" xfId="4208"/>
    <cellStyle name="Währung_68574_Materialbedarfsliste" xfId="4209"/>
    <cellStyle name="Walutowy [0]_Invoices2001Slovakia" xfId="4210"/>
    <cellStyle name="Walutowy_Invoices2001Slovakia" xfId="4211"/>
    <cellStyle name="Warning Text 2" xfId="4212"/>
    <cellStyle name="wrap" xfId="4213"/>
    <cellStyle name="Wไhrung [0]_35ERI8T2gbIEMixb4v26icuOo" xfId="4214"/>
    <cellStyle name="Wไhrung_35ERI8T2gbIEMixb4v26icuOo" xfId="4215"/>
    <cellStyle name="xan1" xfId="4216"/>
    <cellStyle name="xuan" xfId="4217"/>
    <cellStyle name="y" xfId="4218"/>
    <cellStyle name="y 2" xfId="4219"/>
    <cellStyle name="Ý kh¸c_B¶ng 1 (2)" xfId="4220"/>
    <cellStyle name="เครื่องหมายสกุลเงิน [0]_FTC_OFFER" xfId="4221"/>
    <cellStyle name="เครื่องหมายสกุลเงิน_FTC_OFFER" xfId="4222"/>
    <cellStyle name="ปกติ_FTC_OFFER" xfId="4223"/>
    <cellStyle name=" [0.00]_ Att. 1- Cover" xfId="4224"/>
    <cellStyle name="_ Att. 1- Cover" xfId="4225"/>
    <cellStyle name="?_ Att. 1- Cover" xfId="4226"/>
    <cellStyle name="똿뗦먛귟 [0.00]_PRODUCT DETAIL Q1" xfId="4227"/>
    <cellStyle name="똿뗦먛귟_PRODUCT DETAIL Q1" xfId="4228"/>
    <cellStyle name="믅됞 [0.00]_PRODUCT DETAIL Q1" xfId="4229"/>
    <cellStyle name="믅됞_PRODUCT DETAIL Q1" xfId="4230"/>
    <cellStyle name="백분율_††††† " xfId="4231"/>
    <cellStyle name="뷭?_BOOKSHIP" xfId="4232"/>
    <cellStyle name="안건회계법인" xfId="4233"/>
    <cellStyle name="콤맀_Sheet1_총괄표 (수출입) (2)" xfId="4234"/>
    <cellStyle name="콤마 [ - 유형1" xfId="4235"/>
    <cellStyle name="콤마 [ - 유형2" xfId="4236"/>
    <cellStyle name="콤마 [ - 유형3" xfId="4237"/>
    <cellStyle name="콤마 [ - 유형4" xfId="4238"/>
    <cellStyle name="콤마 [ - 유형5" xfId="4239"/>
    <cellStyle name="콤마 [ - 유형6" xfId="4240"/>
    <cellStyle name="콤마 [ - 유형7" xfId="4241"/>
    <cellStyle name="콤마 [ - 유형8" xfId="4242"/>
    <cellStyle name="콤마 [0]_ 비목별 월별기술 " xfId="4243"/>
    <cellStyle name="콤마_ 비목별 월별기술 " xfId="4244"/>
    <cellStyle name="통화 [0]_††††† " xfId="4245"/>
    <cellStyle name="통화_††††† " xfId="4246"/>
    <cellStyle name="표섀_변경(최종)" xfId="4247"/>
    <cellStyle name="표준_ 97년 경영분석(안)" xfId="4248"/>
    <cellStyle name="표줠_Sheet1_1_총괄표 (수출입) (2)" xfId="4249"/>
    <cellStyle name="一般_00Q3902REV.1" xfId="4250"/>
    <cellStyle name="千分位[0]_00Q3902REV.1" xfId="4251"/>
    <cellStyle name="千分位_00Q3902REV.1" xfId="4252"/>
    <cellStyle name="桁区切り [0.00]_BE-BQ" xfId="4253"/>
    <cellStyle name="桁区切り_BE-BQ" xfId="4254"/>
    <cellStyle name="標準_(A1)BOQ " xfId="4255"/>
    <cellStyle name="貨幣 [0]_00Q3902REV.1" xfId="4256"/>
    <cellStyle name="貨幣[0]_BRE" xfId="4257"/>
    <cellStyle name="貨幣_00Q3902REV.1" xfId="4258"/>
    <cellStyle name="通貨 [0.00]_BE-BQ" xfId="4259"/>
    <cellStyle name="通貨_BE-BQ" xfId="426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opLeftCell="A3" workbookViewId="0">
      <selection activeCell="A4" sqref="A4:AN4"/>
    </sheetView>
  </sheetViews>
  <sheetFormatPr defaultRowHeight="12.75"/>
  <cols>
    <col min="1" max="1" width="6" customWidth="1"/>
    <col min="2" max="2" width="40.83203125" bestFit="1" customWidth="1"/>
    <col min="3" max="3" width="8.5" customWidth="1"/>
    <col min="4" max="40" width="7.83203125" customWidth="1"/>
  </cols>
  <sheetData>
    <row r="1" spans="1:40" s="14" customFormat="1" ht="21.95" customHeight="1">
      <c r="A1" s="268" t="s">
        <v>103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row>
    <row r="2" spans="1:40" ht="21.95" customHeight="1">
      <c r="A2" s="270" t="s">
        <v>72</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row>
    <row r="3" spans="1:40" ht="21.95" customHeight="1">
      <c r="A3" s="268" t="s">
        <v>230</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row>
    <row r="4" spans="1:40" ht="21.95" customHeight="1">
      <c r="A4" s="270" t="s">
        <v>129</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row>
    <row r="5" spans="1:40" ht="21.95" customHeight="1">
      <c r="A5" s="269" t="s">
        <v>0</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row>
    <row r="6" spans="1:40" ht="38.25" customHeight="1">
      <c r="A6" s="271" t="s">
        <v>1</v>
      </c>
      <c r="B6" s="271" t="s">
        <v>2</v>
      </c>
      <c r="C6" s="271" t="s">
        <v>4</v>
      </c>
      <c r="D6" s="274" t="s">
        <v>87</v>
      </c>
      <c r="E6" s="276"/>
      <c r="F6" s="275"/>
      <c r="G6" s="274" t="s">
        <v>5</v>
      </c>
      <c r="H6" s="276"/>
      <c r="I6" s="276"/>
      <c r="J6" s="276"/>
      <c r="K6" s="276"/>
      <c r="L6" s="276"/>
      <c r="M6" s="276"/>
      <c r="N6" s="276"/>
      <c r="O6" s="276"/>
      <c r="P6" s="276"/>
      <c r="Q6" s="276"/>
      <c r="R6" s="276"/>
      <c r="S6" s="276"/>
      <c r="T6" s="276"/>
      <c r="U6" s="275"/>
      <c r="V6" s="274" t="s">
        <v>76</v>
      </c>
      <c r="W6" s="276"/>
      <c r="X6" s="276"/>
      <c r="Y6" s="276"/>
      <c r="Z6" s="276"/>
      <c r="AA6" s="276"/>
      <c r="AB6" s="276"/>
      <c r="AC6" s="276"/>
      <c r="AD6" s="276"/>
      <c r="AE6" s="276"/>
      <c r="AF6" s="276"/>
      <c r="AG6" s="276"/>
      <c r="AH6" s="276"/>
      <c r="AI6" s="276"/>
      <c r="AJ6" s="276"/>
      <c r="AK6" s="276"/>
      <c r="AL6" s="276"/>
      <c r="AM6" s="275"/>
      <c r="AN6" s="271" t="s">
        <v>3</v>
      </c>
    </row>
    <row r="7" spans="1:40" ht="29.25" customHeight="1">
      <c r="A7" s="272"/>
      <c r="B7" s="272"/>
      <c r="C7" s="272"/>
      <c r="D7" s="271" t="s">
        <v>27</v>
      </c>
      <c r="E7" s="274" t="s">
        <v>28</v>
      </c>
      <c r="F7" s="275"/>
      <c r="G7" s="274" t="s">
        <v>88</v>
      </c>
      <c r="H7" s="276"/>
      <c r="I7" s="275"/>
      <c r="J7" s="274" t="s">
        <v>89</v>
      </c>
      <c r="K7" s="276"/>
      <c r="L7" s="275"/>
      <c r="M7" s="274" t="s">
        <v>90</v>
      </c>
      <c r="N7" s="276"/>
      <c r="O7" s="275"/>
      <c r="P7" s="274" t="s">
        <v>91</v>
      </c>
      <c r="Q7" s="276"/>
      <c r="R7" s="275"/>
      <c r="S7" s="274" t="s">
        <v>92</v>
      </c>
      <c r="T7" s="276"/>
      <c r="U7" s="275"/>
      <c r="V7" s="274" t="s">
        <v>27</v>
      </c>
      <c r="W7" s="276"/>
      <c r="X7" s="275"/>
      <c r="Y7" s="274" t="s">
        <v>5</v>
      </c>
      <c r="Z7" s="276"/>
      <c r="AA7" s="276"/>
      <c r="AB7" s="276"/>
      <c r="AC7" s="276"/>
      <c r="AD7" s="276"/>
      <c r="AE7" s="276"/>
      <c r="AF7" s="276"/>
      <c r="AG7" s="276"/>
      <c r="AH7" s="276"/>
      <c r="AI7" s="276"/>
      <c r="AJ7" s="276"/>
      <c r="AK7" s="276"/>
      <c r="AL7" s="276"/>
      <c r="AM7" s="275"/>
      <c r="AN7" s="272"/>
    </row>
    <row r="8" spans="1:40" ht="31.5" customHeight="1">
      <c r="A8" s="272"/>
      <c r="B8" s="272"/>
      <c r="C8" s="272"/>
      <c r="D8" s="272"/>
      <c r="E8" s="271" t="s">
        <v>6</v>
      </c>
      <c r="F8" s="271" t="s">
        <v>7</v>
      </c>
      <c r="G8" s="271" t="s">
        <v>27</v>
      </c>
      <c r="H8" s="274" t="s">
        <v>28</v>
      </c>
      <c r="I8" s="275"/>
      <c r="J8" s="271" t="s">
        <v>27</v>
      </c>
      <c r="K8" s="274" t="s">
        <v>28</v>
      </c>
      <c r="L8" s="275"/>
      <c r="M8" s="271" t="s">
        <v>27</v>
      </c>
      <c r="N8" s="274" t="s">
        <v>28</v>
      </c>
      <c r="O8" s="275"/>
      <c r="P8" s="271" t="s">
        <v>27</v>
      </c>
      <c r="Q8" s="274" t="s">
        <v>28</v>
      </c>
      <c r="R8" s="275"/>
      <c r="S8" s="271" t="s">
        <v>27</v>
      </c>
      <c r="T8" s="274" t="s">
        <v>28</v>
      </c>
      <c r="U8" s="275"/>
      <c r="V8" s="271" t="s">
        <v>27</v>
      </c>
      <c r="W8" s="274" t="s">
        <v>28</v>
      </c>
      <c r="X8" s="275"/>
      <c r="Y8" s="274" t="s">
        <v>88</v>
      </c>
      <c r="Z8" s="276"/>
      <c r="AA8" s="275"/>
      <c r="AB8" s="274" t="s">
        <v>89</v>
      </c>
      <c r="AC8" s="276"/>
      <c r="AD8" s="275"/>
      <c r="AE8" s="274" t="s">
        <v>90</v>
      </c>
      <c r="AF8" s="276"/>
      <c r="AG8" s="275"/>
      <c r="AH8" s="274" t="s">
        <v>93</v>
      </c>
      <c r="AI8" s="276"/>
      <c r="AJ8" s="275"/>
      <c r="AK8" s="274" t="s">
        <v>94</v>
      </c>
      <c r="AL8" s="276"/>
      <c r="AM8" s="275"/>
      <c r="AN8" s="272"/>
    </row>
    <row r="9" spans="1:40" ht="21.95" customHeight="1">
      <c r="A9" s="272"/>
      <c r="B9" s="272"/>
      <c r="C9" s="272"/>
      <c r="D9" s="272"/>
      <c r="E9" s="272"/>
      <c r="F9" s="272"/>
      <c r="G9" s="272"/>
      <c r="H9" s="271" t="s">
        <v>6</v>
      </c>
      <c r="I9" s="271" t="s">
        <v>7</v>
      </c>
      <c r="J9" s="272"/>
      <c r="K9" s="271" t="s">
        <v>6</v>
      </c>
      <c r="L9" s="271" t="s">
        <v>7</v>
      </c>
      <c r="M9" s="272"/>
      <c r="N9" s="271" t="s">
        <v>6</v>
      </c>
      <c r="O9" s="271" t="s">
        <v>7</v>
      </c>
      <c r="P9" s="272"/>
      <c r="Q9" s="271" t="s">
        <v>6</v>
      </c>
      <c r="R9" s="271" t="s">
        <v>7</v>
      </c>
      <c r="S9" s="272"/>
      <c r="T9" s="271" t="s">
        <v>6</v>
      </c>
      <c r="U9" s="271" t="s">
        <v>7</v>
      </c>
      <c r="V9" s="272"/>
      <c r="W9" s="271" t="s">
        <v>6</v>
      </c>
      <c r="X9" s="271" t="s">
        <v>7</v>
      </c>
      <c r="Y9" s="271" t="s">
        <v>27</v>
      </c>
      <c r="Z9" s="274" t="s">
        <v>28</v>
      </c>
      <c r="AA9" s="275"/>
      <c r="AB9" s="271" t="s">
        <v>27</v>
      </c>
      <c r="AC9" s="274" t="s">
        <v>28</v>
      </c>
      <c r="AD9" s="275"/>
      <c r="AE9" s="271" t="s">
        <v>27</v>
      </c>
      <c r="AF9" s="274" t="s">
        <v>28</v>
      </c>
      <c r="AG9" s="275"/>
      <c r="AH9" s="271" t="s">
        <v>27</v>
      </c>
      <c r="AI9" s="274" t="s">
        <v>28</v>
      </c>
      <c r="AJ9" s="275"/>
      <c r="AK9" s="271" t="s">
        <v>27</v>
      </c>
      <c r="AL9" s="274" t="s">
        <v>28</v>
      </c>
      <c r="AM9" s="275"/>
      <c r="AN9" s="272"/>
    </row>
    <row r="10" spans="1:40" ht="30.75" customHeight="1">
      <c r="A10" s="273"/>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1" t="s">
        <v>6</v>
      </c>
      <c r="AA10" s="1" t="s">
        <v>7</v>
      </c>
      <c r="AB10" s="273"/>
      <c r="AC10" s="1" t="s">
        <v>6</v>
      </c>
      <c r="AD10" s="1" t="s">
        <v>7</v>
      </c>
      <c r="AE10" s="273"/>
      <c r="AF10" s="1" t="s">
        <v>6</v>
      </c>
      <c r="AG10" s="1" t="s">
        <v>7</v>
      </c>
      <c r="AH10" s="273"/>
      <c r="AI10" s="1" t="s">
        <v>6</v>
      </c>
      <c r="AJ10" s="1" t="s">
        <v>7</v>
      </c>
      <c r="AK10" s="273"/>
      <c r="AL10" s="1" t="s">
        <v>6</v>
      </c>
      <c r="AM10" s="1" t="s">
        <v>7</v>
      </c>
      <c r="AN10" s="273"/>
    </row>
    <row r="11" spans="1:40" ht="30"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c r="Z11" s="23">
        <v>26</v>
      </c>
      <c r="AA11" s="23">
        <v>27</v>
      </c>
      <c r="AB11" s="23">
        <v>28</v>
      </c>
      <c r="AC11" s="23">
        <v>29</v>
      </c>
      <c r="AD11" s="23">
        <v>30</v>
      </c>
      <c r="AE11" s="23">
        <v>31</v>
      </c>
      <c r="AF11" s="23">
        <v>32</v>
      </c>
      <c r="AG11" s="23">
        <v>33</v>
      </c>
      <c r="AH11" s="23">
        <v>34</v>
      </c>
      <c r="AI11" s="23">
        <v>35</v>
      </c>
      <c r="AJ11" s="23">
        <v>36</v>
      </c>
      <c r="AK11" s="23">
        <v>37</v>
      </c>
      <c r="AL11" s="23">
        <v>38</v>
      </c>
      <c r="AM11" s="23">
        <v>39</v>
      </c>
      <c r="AN11" s="23">
        <v>40</v>
      </c>
    </row>
    <row r="12" spans="1:40" ht="30" customHeight="1">
      <c r="A12" s="24"/>
      <c r="B12" s="24" t="s">
        <v>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ht="30" customHeight="1">
      <c r="A13" s="26" t="s">
        <v>19</v>
      </c>
      <c r="B13" s="27" t="s">
        <v>77</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4" spans="1:40" ht="30" customHeight="1">
      <c r="A14" s="24">
        <v>1</v>
      </c>
      <c r="B14" s="25" t="s">
        <v>78</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0" ht="30" customHeight="1">
      <c r="A15" s="28"/>
      <c r="B15" s="29" t="s">
        <v>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ht="30" customHeight="1">
      <c r="A16" s="28" t="s">
        <v>79</v>
      </c>
      <c r="B16" s="29" t="s">
        <v>80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ht="30" customHeight="1">
      <c r="A17" s="28"/>
      <c r="B17" s="29"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row>
    <row r="18" spans="1:40" ht="30" customHeight="1">
      <c r="A18" s="28" t="s">
        <v>81</v>
      </c>
      <c r="B18" s="29"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row>
    <row r="19" spans="1:40" ht="30" customHeight="1">
      <c r="A19" s="28"/>
      <c r="B19" s="29" t="s">
        <v>10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ht="30" customHeight="1">
      <c r="A20" s="30" t="s">
        <v>15</v>
      </c>
      <c r="B20" s="29" t="s">
        <v>97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1:40" ht="30" customHeight="1">
      <c r="A21" s="30" t="s">
        <v>15</v>
      </c>
      <c r="B21" s="29" t="s">
        <v>98</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ht="30" customHeight="1">
      <c r="A22" s="30" t="s">
        <v>15</v>
      </c>
      <c r="B22" s="31" t="s">
        <v>99</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row>
    <row r="23" spans="1:40" ht="30" customHeight="1">
      <c r="A23" s="28" t="s">
        <v>82</v>
      </c>
      <c r="B23" s="29" t="s">
        <v>83</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row>
    <row r="24" spans="1:40" ht="30" customHeight="1">
      <c r="A24" s="28"/>
      <c r="B24" s="29"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ht="30" customHeight="1">
      <c r="A25" s="28" t="s">
        <v>84</v>
      </c>
      <c r="B25" s="29" t="s">
        <v>18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ht="30" customHeight="1">
      <c r="A26" s="24">
        <v>2</v>
      </c>
      <c r="B26" s="25" t="s">
        <v>12</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ht="30" customHeight="1">
      <c r="A27" s="28" t="s">
        <v>79</v>
      </c>
      <c r="B27" s="29" t="s">
        <v>85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ht="30" customHeight="1">
      <c r="A28" s="28"/>
      <c r="B28" s="29" t="s">
        <v>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row>
    <row r="29" spans="1:40" ht="30" customHeight="1">
      <c r="A29" s="30" t="s">
        <v>15</v>
      </c>
      <c r="B29" s="29" t="s">
        <v>95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ht="30" customHeight="1">
      <c r="A30" s="30" t="s">
        <v>15</v>
      </c>
      <c r="B30" s="29" t="s">
        <v>96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ht="30" customHeight="1">
      <c r="A31" s="28" t="s">
        <v>81</v>
      </c>
      <c r="B31" s="29" t="s">
        <v>86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ht="30" customHeight="1">
      <c r="A32" s="26" t="s">
        <v>20</v>
      </c>
      <c r="B32" s="27" t="s">
        <v>100</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1:40" ht="30" customHeight="1">
      <c r="A33" s="28"/>
      <c r="B33" s="29" t="s">
        <v>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ht="30" customHeight="1">
      <c r="A34" s="30" t="s">
        <v>15</v>
      </c>
      <c r="B34" s="29" t="s">
        <v>101</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ht="30" customHeight="1">
      <c r="A35" s="32" t="s">
        <v>15</v>
      </c>
      <c r="B35" s="33" t="s">
        <v>102</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sheetData>
  <mergeCells count="62">
    <mergeCell ref="S7:U7"/>
    <mergeCell ref="G6:U6"/>
    <mergeCell ref="D6:F6"/>
    <mergeCell ref="G7:I7"/>
    <mergeCell ref="J7:L7"/>
    <mergeCell ref="M7:O7"/>
    <mergeCell ref="P7:R7"/>
    <mergeCell ref="G8:G10"/>
    <mergeCell ref="H9:H10"/>
    <mergeCell ref="H8:I8"/>
    <mergeCell ref="K8:L8"/>
    <mergeCell ref="N8:O8"/>
    <mergeCell ref="I9:I10"/>
    <mergeCell ref="J8:J10"/>
    <mergeCell ref="K9:K10"/>
    <mergeCell ref="L9:L10"/>
    <mergeCell ref="AE8:AG8"/>
    <mergeCell ref="AE9:AE10"/>
    <mergeCell ref="AF9:AG9"/>
    <mergeCell ref="V7:X7"/>
    <mergeCell ref="V8:V10"/>
    <mergeCell ref="Y8:AA8"/>
    <mergeCell ref="Y9:Y10"/>
    <mergeCell ref="Z9:AA9"/>
    <mergeCell ref="Y7:AM7"/>
    <mergeCell ref="AN6:AN10"/>
    <mergeCell ref="U9:U10"/>
    <mergeCell ref="T9:T10"/>
    <mergeCell ref="S8:S10"/>
    <mergeCell ref="P8:P10"/>
    <mergeCell ref="Q9:Q10"/>
    <mergeCell ref="R9:R10"/>
    <mergeCell ref="AH8:AJ8"/>
    <mergeCell ref="AH9:AH10"/>
    <mergeCell ref="AI9:AJ9"/>
    <mergeCell ref="AK8:AM8"/>
    <mergeCell ref="AK9:AK10"/>
    <mergeCell ref="AL9:AM9"/>
    <mergeCell ref="AB8:AD8"/>
    <mergeCell ref="AB9:AB10"/>
    <mergeCell ref="AC9:AD9"/>
    <mergeCell ref="C6:C10"/>
    <mergeCell ref="B6:B10"/>
    <mergeCell ref="A6:A10"/>
    <mergeCell ref="W8:X8"/>
    <mergeCell ref="W9:W10"/>
    <mergeCell ref="X9:X10"/>
    <mergeCell ref="M8:M10"/>
    <mergeCell ref="N9:N10"/>
    <mergeCell ref="O9:O10"/>
    <mergeCell ref="F8:F10"/>
    <mergeCell ref="E8:E10"/>
    <mergeCell ref="D7:D10"/>
    <mergeCell ref="V6:AM6"/>
    <mergeCell ref="Q8:R8"/>
    <mergeCell ref="T8:U8"/>
    <mergeCell ref="E7:F7"/>
    <mergeCell ref="A3:AN3"/>
    <mergeCell ref="A5:AN5"/>
    <mergeCell ref="A2:AN2"/>
    <mergeCell ref="A1:AN1"/>
    <mergeCell ref="A4:AN4"/>
  </mergeCells>
  <pageMargins left="0.59055118110236227" right="0.39370078740157483" top="0.74803149606299213" bottom="0.39370078740157483" header="0.31496062992125984" footer="0.31496062992125984"/>
  <pageSetup paperSize="9" scale="48"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election activeCell="B14" sqref="B14"/>
    </sheetView>
  </sheetViews>
  <sheetFormatPr defaultRowHeight="12.75"/>
  <cols>
    <col min="1" max="1" width="6.1640625" customWidth="1"/>
    <col min="2" max="2" width="54.6640625" customWidth="1"/>
    <col min="8" max="8" width="10.33203125" customWidth="1"/>
  </cols>
  <sheetData>
    <row r="1" spans="1:19" s="14" customFormat="1" ht="18.75">
      <c r="A1" s="282" t="s">
        <v>181</v>
      </c>
      <c r="B1" s="282"/>
      <c r="C1" s="282"/>
      <c r="D1" s="282"/>
      <c r="E1" s="282"/>
      <c r="F1" s="282"/>
      <c r="G1" s="282"/>
      <c r="H1" s="282"/>
      <c r="I1" s="282"/>
      <c r="J1" s="282"/>
      <c r="K1" s="282"/>
      <c r="L1" s="282"/>
      <c r="M1" s="282"/>
      <c r="N1" s="282"/>
      <c r="O1" s="282"/>
      <c r="P1" s="282"/>
      <c r="Q1" s="282"/>
      <c r="R1" s="282"/>
      <c r="S1" s="282"/>
    </row>
    <row r="2" spans="1:19" s="14" customFormat="1" ht="18.75">
      <c r="A2" s="283" t="s">
        <v>72</v>
      </c>
      <c r="B2" s="283"/>
      <c r="C2" s="283"/>
      <c r="D2" s="283"/>
      <c r="E2" s="283"/>
      <c r="F2" s="283"/>
      <c r="G2" s="283"/>
      <c r="H2" s="283"/>
      <c r="I2" s="283"/>
      <c r="J2" s="283"/>
      <c r="K2" s="283"/>
      <c r="L2" s="283"/>
      <c r="M2" s="283"/>
      <c r="N2" s="283"/>
      <c r="O2" s="283"/>
      <c r="P2" s="283"/>
      <c r="Q2" s="283"/>
      <c r="R2" s="283"/>
      <c r="S2" s="283"/>
    </row>
    <row r="3" spans="1:19" ht="44.25" customHeight="1">
      <c r="A3" s="366" t="s">
        <v>234</v>
      </c>
      <c r="B3" s="366"/>
      <c r="C3" s="366"/>
      <c r="D3" s="366"/>
      <c r="E3" s="366"/>
      <c r="F3" s="366"/>
      <c r="G3" s="366"/>
      <c r="H3" s="366"/>
      <c r="I3" s="366"/>
      <c r="J3" s="366"/>
      <c r="K3" s="366"/>
      <c r="L3" s="366"/>
      <c r="M3" s="366"/>
      <c r="N3" s="366"/>
      <c r="O3" s="366"/>
      <c r="P3" s="366"/>
      <c r="Q3" s="366"/>
      <c r="R3" s="366"/>
      <c r="S3" s="366"/>
    </row>
    <row r="4" spans="1:19" ht="27" customHeight="1">
      <c r="A4" s="374" t="e">
        <f>#REF!</f>
        <v>#REF!</v>
      </c>
      <c r="B4" s="374"/>
      <c r="C4" s="374"/>
      <c r="D4" s="374"/>
      <c r="E4" s="374"/>
      <c r="F4" s="374"/>
      <c r="G4" s="374"/>
      <c r="H4" s="374"/>
      <c r="I4" s="374"/>
      <c r="J4" s="374"/>
      <c r="K4" s="374"/>
      <c r="L4" s="374"/>
      <c r="M4" s="374"/>
      <c r="N4" s="374"/>
      <c r="O4" s="374"/>
      <c r="P4" s="374"/>
      <c r="Q4" s="374"/>
      <c r="R4" s="374"/>
      <c r="S4" s="374"/>
    </row>
    <row r="5" spans="1:19" ht="26.25" customHeight="1">
      <c r="A5" s="367" t="s">
        <v>0</v>
      </c>
      <c r="B5" s="367"/>
      <c r="C5" s="367"/>
      <c r="D5" s="367"/>
      <c r="E5" s="367"/>
      <c r="F5" s="367"/>
      <c r="G5" s="367"/>
      <c r="H5" s="367"/>
      <c r="I5" s="367"/>
      <c r="J5" s="367"/>
      <c r="K5" s="367"/>
      <c r="L5" s="367"/>
      <c r="M5" s="367"/>
      <c r="N5" s="367"/>
      <c r="O5" s="367"/>
      <c r="P5" s="367"/>
      <c r="Q5" s="367"/>
      <c r="R5" s="367"/>
      <c r="S5" s="367"/>
    </row>
    <row r="6" spans="1:19" s="14" customFormat="1" ht="39.75" customHeight="1">
      <c r="A6" s="368" t="s">
        <v>1</v>
      </c>
      <c r="B6" s="368" t="s">
        <v>21</v>
      </c>
      <c r="C6" s="368" t="s">
        <v>22</v>
      </c>
      <c r="D6" s="368" t="s">
        <v>37</v>
      </c>
      <c r="E6" s="368" t="s">
        <v>38</v>
      </c>
      <c r="F6" s="371" t="s">
        <v>23</v>
      </c>
      <c r="G6" s="372"/>
      <c r="H6" s="373"/>
      <c r="I6" s="371" t="s">
        <v>40</v>
      </c>
      <c r="J6" s="373"/>
      <c r="K6" s="371" t="s">
        <v>14</v>
      </c>
      <c r="L6" s="372"/>
      <c r="M6" s="372"/>
      <c r="N6" s="372"/>
      <c r="O6" s="372"/>
      <c r="P6" s="372"/>
      <c r="Q6" s="372"/>
      <c r="R6" s="373"/>
      <c r="S6" s="368" t="s">
        <v>3</v>
      </c>
    </row>
    <row r="7" spans="1:19" s="14" customFormat="1" ht="24.95" customHeight="1">
      <c r="A7" s="369"/>
      <c r="B7" s="369"/>
      <c r="C7" s="369"/>
      <c r="D7" s="369"/>
      <c r="E7" s="369"/>
      <c r="F7" s="368" t="s">
        <v>24</v>
      </c>
      <c r="G7" s="371" t="s">
        <v>25</v>
      </c>
      <c r="H7" s="372"/>
      <c r="I7" s="368" t="s">
        <v>26</v>
      </c>
      <c r="J7" s="368" t="s">
        <v>67</v>
      </c>
      <c r="K7" s="371" t="s">
        <v>41</v>
      </c>
      <c r="L7" s="372"/>
      <c r="M7" s="372"/>
      <c r="N7" s="373"/>
      <c r="O7" s="371" t="s">
        <v>42</v>
      </c>
      <c r="P7" s="372"/>
      <c r="Q7" s="372"/>
      <c r="R7" s="373"/>
      <c r="S7" s="369"/>
    </row>
    <row r="8" spans="1:19" s="14" customFormat="1" ht="24.95" customHeight="1">
      <c r="A8" s="369"/>
      <c r="B8" s="369"/>
      <c r="C8" s="369"/>
      <c r="D8" s="369"/>
      <c r="E8" s="369"/>
      <c r="F8" s="369"/>
      <c r="G8" s="368" t="s">
        <v>26</v>
      </c>
      <c r="H8" s="368" t="s">
        <v>67</v>
      </c>
      <c r="I8" s="369"/>
      <c r="J8" s="369"/>
      <c r="K8" s="368" t="s">
        <v>26</v>
      </c>
      <c r="L8" s="371" t="s">
        <v>68</v>
      </c>
      <c r="M8" s="372"/>
      <c r="N8" s="373"/>
      <c r="O8" s="368" t="s">
        <v>26</v>
      </c>
      <c r="P8" s="371" t="s">
        <v>68</v>
      </c>
      <c r="Q8" s="372"/>
      <c r="R8" s="373"/>
      <c r="S8" s="369"/>
    </row>
    <row r="9" spans="1:19" s="14" customFormat="1" ht="24.95" customHeight="1">
      <c r="A9" s="369"/>
      <c r="B9" s="369"/>
      <c r="C9" s="369"/>
      <c r="D9" s="369"/>
      <c r="E9" s="369"/>
      <c r="F9" s="369"/>
      <c r="G9" s="369"/>
      <c r="H9" s="369"/>
      <c r="I9" s="369"/>
      <c r="J9" s="369"/>
      <c r="K9" s="369"/>
      <c r="L9" s="368" t="s">
        <v>27</v>
      </c>
      <c r="M9" s="371" t="s">
        <v>28</v>
      </c>
      <c r="N9" s="373"/>
      <c r="O9" s="369"/>
      <c r="P9" s="368" t="s">
        <v>27</v>
      </c>
      <c r="Q9" s="371" t="s">
        <v>28</v>
      </c>
      <c r="R9" s="373"/>
      <c r="S9" s="369"/>
    </row>
    <row r="10" spans="1:19" s="14" customFormat="1" ht="64.5" customHeight="1">
      <c r="A10" s="370"/>
      <c r="B10" s="370"/>
      <c r="C10" s="370"/>
      <c r="D10" s="370"/>
      <c r="E10" s="370"/>
      <c r="F10" s="370"/>
      <c r="G10" s="370"/>
      <c r="H10" s="370"/>
      <c r="I10" s="370"/>
      <c r="J10" s="370"/>
      <c r="K10" s="370"/>
      <c r="L10" s="370"/>
      <c r="M10" s="108" t="s">
        <v>29</v>
      </c>
      <c r="N10" s="108" t="s">
        <v>233</v>
      </c>
      <c r="O10" s="370"/>
      <c r="P10" s="370"/>
      <c r="Q10" s="108" t="s">
        <v>29</v>
      </c>
      <c r="R10" s="108" t="s">
        <v>44</v>
      </c>
      <c r="S10" s="370"/>
    </row>
    <row r="11" spans="1:19" s="14" customFormat="1" ht="24.95" customHeight="1">
      <c r="A11" s="109">
        <v>1</v>
      </c>
      <c r="B11" s="109">
        <v>2</v>
      </c>
      <c r="C11" s="109">
        <v>3</v>
      </c>
      <c r="D11" s="109">
        <v>4</v>
      </c>
      <c r="E11" s="109">
        <v>5</v>
      </c>
      <c r="F11" s="109">
        <v>6</v>
      </c>
      <c r="G11" s="109">
        <v>7</v>
      </c>
      <c r="H11" s="109">
        <v>8</v>
      </c>
      <c r="I11" s="109">
        <v>9</v>
      </c>
      <c r="J11" s="109">
        <v>10</v>
      </c>
      <c r="K11" s="109">
        <v>11</v>
      </c>
      <c r="L11" s="109">
        <v>12</v>
      </c>
      <c r="M11" s="109">
        <v>13</v>
      </c>
      <c r="N11" s="109">
        <v>14</v>
      </c>
      <c r="O11" s="109">
        <v>15</v>
      </c>
      <c r="P11" s="109">
        <v>16</v>
      </c>
      <c r="Q11" s="109">
        <v>17</v>
      </c>
      <c r="R11" s="109">
        <v>18</v>
      </c>
      <c r="S11" s="109">
        <v>19</v>
      </c>
    </row>
    <row r="12" spans="1:19" ht="21.95" customHeight="1">
      <c r="A12" s="3"/>
      <c r="B12" s="6" t="s">
        <v>8</v>
      </c>
      <c r="C12" s="4"/>
      <c r="D12" s="4"/>
      <c r="E12" s="4"/>
      <c r="F12" s="4"/>
      <c r="G12" s="4"/>
      <c r="H12" s="4"/>
      <c r="I12" s="4"/>
      <c r="J12" s="4"/>
      <c r="K12" s="4"/>
      <c r="L12" s="4"/>
      <c r="M12" s="4"/>
      <c r="N12" s="4"/>
      <c r="O12" s="4"/>
      <c r="P12" s="4"/>
      <c r="Q12" s="4"/>
      <c r="R12" s="4"/>
      <c r="S12" s="4"/>
    </row>
    <row r="13" spans="1:19" s="14" customFormat="1" ht="21.95" customHeight="1">
      <c r="A13" s="19" t="s">
        <v>65</v>
      </c>
      <c r="B13" s="19" t="s">
        <v>182</v>
      </c>
      <c r="C13" s="20"/>
      <c r="D13" s="20"/>
      <c r="E13" s="20"/>
      <c r="F13" s="20"/>
      <c r="G13" s="20"/>
      <c r="H13" s="20"/>
      <c r="I13" s="20"/>
      <c r="J13" s="20"/>
      <c r="K13" s="20"/>
      <c r="L13" s="20"/>
      <c r="M13" s="20"/>
      <c r="N13" s="20"/>
      <c r="O13" s="20"/>
      <c r="P13" s="20"/>
      <c r="Q13" s="20"/>
      <c r="R13" s="20"/>
      <c r="S13" s="20"/>
    </row>
    <row r="14" spans="1:19" ht="21.95" customHeight="1">
      <c r="A14" s="15" t="s">
        <v>19</v>
      </c>
      <c r="B14" s="15" t="s">
        <v>45</v>
      </c>
      <c r="C14" s="16"/>
      <c r="D14" s="16"/>
      <c r="E14" s="16"/>
      <c r="F14" s="16"/>
      <c r="G14" s="16"/>
      <c r="H14" s="16"/>
      <c r="I14" s="16"/>
      <c r="J14" s="16"/>
      <c r="K14" s="16"/>
      <c r="L14" s="16"/>
      <c r="M14" s="16"/>
      <c r="N14" s="16"/>
      <c r="O14" s="16"/>
      <c r="P14" s="16"/>
      <c r="Q14" s="16"/>
      <c r="R14" s="16"/>
      <c r="S14" s="16"/>
    </row>
    <row r="15" spans="1:19" ht="21.95" customHeight="1">
      <c r="A15" s="5">
        <v>1</v>
      </c>
      <c r="B15" s="4" t="s">
        <v>32</v>
      </c>
      <c r="C15" s="4"/>
      <c r="D15" s="4"/>
      <c r="E15" s="4"/>
      <c r="F15" s="4"/>
      <c r="G15" s="4"/>
      <c r="H15" s="4"/>
      <c r="I15" s="4"/>
      <c r="J15" s="4"/>
      <c r="K15" s="4"/>
      <c r="L15" s="4"/>
      <c r="M15" s="4"/>
      <c r="N15" s="4"/>
      <c r="O15" s="4"/>
      <c r="P15" s="4"/>
      <c r="Q15" s="4"/>
      <c r="R15" s="4"/>
      <c r="S15" s="4"/>
    </row>
    <row r="16" spans="1:19" ht="21.95" customHeight="1">
      <c r="A16" s="5">
        <v>2</v>
      </c>
      <c r="B16" s="4" t="s">
        <v>32</v>
      </c>
      <c r="C16" s="4"/>
      <c r="D16" s="4"/>
      <c r="E16" s="4"/>
      <c r="F16" s="4"/>
      <c r="G16" s="4"/>
      <c r="H16" s="4"/>
      <c r="I16" s="4"/>
      <c r="J16" s="4"/>
      <c r="K16" s="4"/>
      <c r="L16" s="4"/>
      <c r="M16" s="4"/>
      <c r="N16" s="4"/>
      <c r="O16" s="4"/>
      <c r="P16" s="4"/>
      <c r="Q16" s="4"/>
      <c r="R16" s="4"/>
      <c r="S16" s="4"/>
    </row>
    <row r="17" spans="1:19" ht="21.95" customHeight="1">
      <c r="A17" s="3" t="s">
        <v>33</v>
      </c>
      <c r="B17" s="4" t="s">
        <v>34</v>
      </c>
      <c r="C17" s="4"/>
      <c r="D17" s="4"/>
      <c r="E17" s="4"/>
      <c r="F17" s="4"/>
      <c r="G17" s="4"/>
      <c r="H17" s="4"/>
      <c r="I17" s="4"/>
      <c r="J17" s="4"/>
      <c r="K17" s="4"/>
      <c r="L17" s="4"/>
      <c r="M17" s="4"/>
      <c r="N17" s="4"/>
      <c r="O17" s="4"/>
      <c r="P17" s="4"/>
      <c r="Q17" s="4"/>
      <c r="R17" s="4"/>
      <c r="S17" s="4"/>
    </row>
    <row r="18" spans="1:19" ht="27.95" customHeight="1">
      <c r="A18" s="15" t="s">
        <v>20</v>
      </c>
      <c r="B18" s="15" t="s">
        <v>56</v>
      </c>
      <c r="C18" s="16"/>
      <c r="D18" s="16"/>
      <c r="E18" s="16"/>
      <c r="F18" s="16"/>
      <c r="G18" s="16"/>
      <c r="H18" s="16"/>
      <c r="I18" s="16"/>
      <c r="J18" s="16"/>
      <c r="K18" s="16"/>
      <c r="L18" s="16"/>
      <c r="M18" s="16"/>
      <c r="N18" s="16"/>
      <c r="O18" s="16"/>
      <c r="P18" s="16"/>
      <c r="Q18" s="16"/>
      <c r="R18" s="16"/>
      <c r="S18" s="16"/>
    </row>
    <row r="19" spans="1:19" ht="27.95" customHeight="1">
      <c r="A19" s="17" t="s">
        <v>31</v>
      </c>
      <c r="B19" s="18" t="s">
        <v>48</v>
      </c>
      <c r="C19" s="18"/>
      <c r="D19" s="18"/>
      <c r="E19" s="18"/>
      <c r="F19" s="18"/>
      <c r="G19" s="18"/>
      <c r="H19" s="18"/>
      <c r="I19" s="18"/>
      <c r="J19" s="18"/>
      <c r="K19" s="18"/>
      <c r="L19" s="18"/>
      <c r="M19" s="18"/>
      <c r="N19" s="18"/>
      <c r="O19" s="18"/>
      <c r="P19" s="18"/>
      <c r="Q19" s="18"/>
      <c r="R19" s="18"/>
      <c r="S19" s="18"/>
    </row>
    <row r="20" spans="1:19" ht="27.95" customHeight="1">
      <c r="A20" s="10" t="s">
        <v>9</v>
      </c>
      <c r="B20" s="11" t="s">
        <v>49</v>
      </c>
      <c r="C20" s="11"/>
      <c r="D20" s="11"/>
      <c r="E20" s="11"/>
      <c r="F20" s="11"/>
      <c r="G20" s="11"/>
      <c r="H20" s="11"/>
      <c r="I20" s="11"/>
      <c r="J20" s="11"/>
      <c r="K20" s="11"/>
      <c r="L20" s="11"/>
      <c r="M20" s="11"/>
      <c r="N20" s="11"/>
      <c r="O20" s="11"/>
      <c r="P20" s="11"/>
      <c r="Q20" s="11"/>
      <c r="R20" s="11"/>
      <c r="S20" s="11"/>
    </row>
    <row r="21" spans="1:19" ht="21.95" customHeight="1">
      <c r="A21" s="3">
        <v>1</v>
      </c>
      <c r="B21" s="4" t="s">
        <v>32</v>
      </c>
      <c r="C21" s="4"/>
      <c r="D21" s="4"/>
      <c r="E21" s="4"/>
      <c r="F21" s="4"/>
      <c r="G21" s="4"/>
      <c r="H21" s="4"/>
      <c r="I21" s="4"/>
      <c r="J21" s="4"/>
      <c r="K21" s="4"/>
      <c r="L21" s="4"/>
      <c r="M21" s="4"/>
      <c r="N21" s="4"/>
      <c r="O21" s="4"/>
      <c r="P21" s="4"/>
      <c r="Q21" s="4"/>
      <c r="R21" s="4"/>
      <c r="S21" s="4"/>
    </row>
    <row r="22" spans="1:19" ht="21.95" customHeight="1">
      <c r="A22" s="3" t="s">
        <v>33</v>
      </c>
      <c r="B22" s="4" t="s">
        <v>34</v>
      </c>
      <c r="C22" s="4"/>
      <c r="D22" s="4"/>
      <c r="E22" s="4"/>
      <c r="F22" s="4"/>
      <c r="G22" s="4"/>
      <c r="H22" s="4"/>
      <c r="I22" s="4"/>
      <c r="J22" s="4"/>
      <c r="K22" s="4"/>
      <c r="L22" s="4"/>
      <c r="M22" s="4"/>
      <c r="N22" s="4"/>
      <c r="O22" s="4"/>
      <c r="P22" s="4"/>
      <c r="Q22" s="4"/>
      <c r="R22" s="4"/>
      <c r="S22" s="4"/>
    </row>
    <row r="23" spans="1:19" ht="27.95" customHeight="1">
      <c r="A23" s="10" t="s">
        <v>11</v>
      </c>
      <c r="B23" s="11" t="s">
        <v>50</v>
      </c>
      <c r="C23" s="11"/>
      <c r="D23" s="11"/>
      <c r="E23" s="11"/>
      <c r="F23" s="11"/>
      <c r="G23" s="11"/>
      <c r="H23" s="11"/>
      <c r="I23" s="11"/>
      <c r="J23" s="11"/>
      <c r="K23" s="11"/>
      <c r="L23" s="11"/>
      <c r="M23" s="11"/>
      <c r="N23" s="11"/>
      <c r="O23" s="11"/>
      <c r="P23" s="11"/>
      <c r="Q23" s="11"/>
      <c r="R23" s="11"/>
      <c r="S23" s="11"/>
    </row>
    <row r="24" spans="1:19" ht="27.95" customHeight="1">
      <c r="A24" s="6" t="s">
        <v>60</v>
      </c>
      <c r="B24" s="9" t="s">
        <v>59</v>
      </c>
      <c r="C24" s="4"/>
      <c r="D24" s="4"/>
      <c r="E24" s="4"/>
      <c r="F24" s="4"/>
      <c r="G24" s="4"/>
      <c r="H24" s="4"/>
      <c r="I24" s="4"/>
      <c r="J24" s="4"/>
      <c r="K24" s="4"/>
      <c r="L24" s="4"/>
      <c r="M24" s="4"/>
      <c r="N24" s="4"/>
      <c r="O24" s="4"/>
      <c r="P24" s="4"/>
      <c r="Q24" s="4"/>
      <c r="R24" s="4"/>
      <c r="S24" s="4"/>
    </row>
    <row r="25" spans="1:19" ht="27.95" customHeight="1">
      <c r="A25" s="3">
        <v>1</v>
      </c>
      <c r="B25" s="4" t="s">
        <v>32</v>
      </c>
      <c r="C25" s="4"/>
      <c r="D25" s="4"/>
      <c r="E25" s="4"/>
      <c r="F25" s="4"/>
      <c r="G25" s="4"/>
      <c r="H25" s="4"/>
      <c r="I25" s="4"/>
      <c r="J25" s="4"/>
      <c r="K25" s="4"/>
      <c r="L25" s="4"/>
      <c r="M25" s="4"/>
      <c r="N25" s="4"/>
      <c r="O25" s="4"/>
      <c r="P25" s="4"/>
      <c r="Q25" s="4"/>
      <c r="R25" s="4"/>
      <c r="S25" s="4"/>
    </row>
    <row r="26" spans="1:19" ht="27.95" customHeight="1">
      <c r="A26" s="3" t="s">
        <v>33</v>
      </c>
      <c r="B26" s="4" t="s">
        <v>34</v>
      </c>
      <c r="C26" s="4"/>
      <c r="D26" s="4"/>
      <c r="E26" s="4"/>
      <c r="F26" s="4"/>
      <c r="G26" s="4"/>
      <c r="H26" s="4"/>
      <c r="I26" s="4"/>
      <c r="J26" s="4"/>
      <c r="K26" s="4"/>
      <c r="L26" s="4"/>
      <c r="M26" s="4"/>
      <c r="N26" s="4"/>
      <c r="O26" s="4"/>
      <c r="P26" s="4"/>
      <c r="Q26" s="4"/>
      <c r="R26" s="4"/>
      <c r="S26" s="4"/>
    </row>
    <row r="27" spans="1:19" ht="27.95" customHeight="1">
      <c r="A27" s="6" t="s">
        <v>61</v>
      </c>
      <c r="B27" s="9" t="s">
        <v>62</v>
      </c>
      <c r="C27" s="4"/>
      <c r="D27" s="4"/>
      <c r="E27" s="4"/>
      <c r="F27" s="4"/>
      <c r="G27" s="4"/>
      <c r="H27" s="4"/>
      <c r="I27" s="4"/>
      <c r="J27" s="4"/>
      <c r="K27" s="4"/>
      <c r="L27" s="4"/>
      <c r="M27" s="4"/>
      <c r="N27" s="4"/>
      <c r="O27" s="4"/>
      <c r="P27" s="4"/>
      <c r="Q27" s="4"/>
      <c r="R27" s="4"/>
      <c r="S27" s="4"/>
    </row>
    <row r="28" spans="1:19" ht="27.95" customHeight="1">
      <c r="A28" s="3">
        <v>1</v>
      </c>
      <c r="B28" s="4" t="s">
        <v>32</v>
      </c>
      <c r="C28" s="4"/>
      <c r="D28" s="4"/>
      <c r="E28" s="4"/>
      <c r="F28" s="4"/>
      <c r="G28" s="4"/>
      <c r="H28" s="4"/>
      <c r="I28" s="4"/>
      <c r="J28" s="4"/>
      <c r="K28" s="4"/>
      <c r="L28" s="4"/>
      <c r="M28" s="4"/>
      <c r="N28" s="4"/>
      <c r="O28" s="4"/>
      <c r="P28" s="4"/>
      <c r="Q28" s="4"/>
      <c r="R28" s="4"/>
      <c r="S28" s="4"/>
    </row>
    <row r="29" spans="1:19" ht="27.95" customHeight="1">
      <c r="A29" s="3" t="s">
        <v>33</v>
      </c>
      <c r="B29" s="4" t="s">
        <v>34</v>
      </c>
      <c r="C29" s="4"/>
      <c r="D29" s="4"/>
      <c r="E29" s="4"/>
      <c r="F29" s="4"/>
      <c r="G29" s="4"/>
      <c r="H29" s="4"/>
      <c r="I29" s="4"/>
      <c r="J29" s="4"/>
      <c r="K29" s="4"/>
      <c r="L29" s="4"/>
      <c r="M29" s="4"/>
      <c r="N29" s="4"/>
      <c r="O29" s="4"/>
      <c r="P29" s="4"/>
      <c r="Q29" s="4"/>
      <c r="R29" s="4"/>
      <c r="S29" s="4"/>
    </row>
    <row r="30" spans="1:19" ht="27.95" customHeight="1">
      <c r="A30" s="10" t="s">
        <v>36</v>
      </c>
      <c r="B30" s="12" t="s">
        <v>51</v>
      </c>
      <c r="C30" s="11"/>
      <c r="D30" s="11"/>
      <c r="E30" s="11"/>
      <c r="F30" s="11"/>
      <c r="G30" s="11"/>
      <c r="H30" s="11"/>
      <c r="I30" s="11"/>
      <c r="J30" s="11"/>
      <c r="K30" s="11"/>
      <c r="L30" s="11"/>
      <c r="M30" s="11"/>
      <c r="N30" s="11"/>
      <c r="O30" s="11"/>
      <c r="P30" s="11"/>
      <c r="Q30" s="11"/>
      <c r="R30" s="11"/>
      <c r="S30" s="11"/>
    </row>
    <row r="31" spans="1:19" ht="27.95" customHeight="1">
      <c r="A31" s="6" t="s">
        <v>63</v>
      </c>
      <c r="B31" s="9" t="s">
        <v>58</v>
      </c>
      <c r="C31" s="4"/>
      <c r="D31" s="4"/>
      <c r="E31" s="4"/>
      <c r="F31" s="4"/>
      <c r="G31" s="4"/>
      <c r="H31" s="4"/>
      <c r="I31" s="4"/>
      <c r="J31" s="4"/>
      <c r="K31" s="4"/>
      <c r="L31" s="4"/>
      <c r="M31" s="4"/>
      <c r="N31" s="4"/>
      <c r="O31" s="4"/>
      <c r="P31" s="4"/>
      <c r="Q31" s="4"/>
      <c r="R31" s="4"/>
      <c r="S31" s="4"/>
    </row>
    <row r="32" spans="1:19" ht="21.95" customHeight="1">
      <c r="A32" s="3">
        <v>1</v>
      </c>
      <c r="B32" s="4" t="s">
        <v>32</v>
      </c>
      <c r="C32" s="4"/>
      <c r="D32" s="4"/>
      <c r="E32" s="4"/>
      <c r="F32" s="4"/>
      <c r="G32" s="4"/>
      <c r="H32" s="4"/>
      <c r="I32" s="4"/>
      <c r="J32" s="4"/>
      <c r="K32" s="4"/>
      <c r="L32" s="4"/>
      <c r="M32" s="4"/>
      <c r="N32" s="4"/>
      <c r="O32" s="4"/>
      <c r="P32" s="4"/>
      <c r="Q32" s="4"/>
      <c r="R32" s="4"/>
      <c r="S32" s="4"/>
    </row>
    <row r="33" spans="1:19" ht="21.95" customHeight="1">
      <c r="A33" s="3" t="s">
        <v>33</v>
      </c>
      <c r="B33" s="4" t="s">
        <v>34</v>
      </c>
      <c r="C33" s="4"/>
      <c r="D33" s="4"/>
      <c r="E33" s="4"/>
      <c r="F33" s="4"/>
      <c r="G33" s="4"/>
      <c r="H33" s="4"/>
      <c r="I33" s="4"/>
      <c r="J33" s="4"/>
      <c r="K33" s="4"/>
      <c r="L33" s="4"/>
      <c r="M33" s="4"/>
      <c r="N33" s="4"/>
      <c r="O33" s="4"/>
      <c r="P33" s="4"/>
      <c r="Q33" s="4"/>
      <c r="R33" s="4"/>
      <c r="S33" s="4"/>
    </row>
    <row r="34" spans="1:19" ht="21.95" customHeight="1">
      <c r="A34" s="6" t="s">
        <v>64</v>
      </c>
      <c r="B34" s="9" t="s">
        <v>57</v>
      </c>
      <c r="C34" s="4"/>
      <c r="D34" s="4"/>
      <c r="E34" s="4"/>
      <c r="F34" s="4"/>
      <c r="G34" s="4"/>
      <c r="H34" s="4"/>
      <c r="I34" s="4"/>
      <c r="J34" s="4"/>
      <c r="K34" s="4"/>
      <c r="L34" s="4"/>
      <c r="M34" s="4"/>
      <c r="N34" s="4"/>
      <c r="O34" s="4"/>
      <c r="P34" s="4"/>
      <c r="Q34" s="4"/>
      <c r="R34" s="4"/>
      <c r="S34" s="4"/>
    </row>
    <row r="35" spans="1:19" ht="21.95" customHeight="1">
      <c r="A35" s="3">
        <v>1</v>
      </c>
      <c r="B35" s="4" t="s">
        <v>32</v>
      </c>
      <c r="C35" s="4"/>
      <c r="D35" s="4"/>
      <c r="E35" s="4"/>
      <c r="F35" s="4"/>
      <c r="G35" s="4"/>
      <c r="H35" s="4"/>
      <c r="I35" s="4"/>
      <c r="J35" s="4"/>
      <c r="K35" s="4"/>
      <c r="L35" s="4"/>
      <c r="M35" s="4"/>
      <c r="N35" s="4"/>
      <c r="O35" s="4"/>
      <c r="P35" s="4"/>
      <c r="Q35" s="4"/>
      <c r="R35" s="4"/>
      <c r="S35" s="4"/>
    </row>
    <row r="36" spans="1:19" ht="21.95" customHeight="1">
      <c r="A36" s="3" t="s">
        <v>33</v>
      </c>
      <c r="B36" s="4" t="s">
        <v>34</v>
      </c>
      <c r="C36" s="4"/>
      <c r="D36" s="4"/>
      <c r="E36" s="4"/>
      <c r="F36" s="4"/>
      <c r="G36" s="4"/>
      <c r="H36" s="4"/>
      <c r="I36" s="4"/>
      <c r="J36" s="4"/>
      <c r="K36" s="4"/>
      <c r="L36" s="4"/>
      <c r="M36" s="4"/>
      <c r="N36" s="4"/>
      <c r="O36" s="4"/>
      <c r="P36" s="4"/>
      <c r="Q36" s="4"/>
      <c r="R36" s="4"/>
      <c r="S36" s="4"/>
    </row>
    <row r="37" spans="1:19" ht="27.95" customHeight="1">
      <c r="A37" s="17" t="s">
        <v>47</v>
      </c>
      <c r="B37" s="18" t="s">
        <v>53</v>
      </c>
      <c r="C37" s="18"/>
      <c r="D37" s="18"/>
      <c r="E37" s="18"/>
      <c r="F37" s="18"/>
      <c r="G37" s="18"/>
      <c r="H37" s="18"/>
      <c r="I37" s="18"/>
      <c r="J37" s="18"/>
      <c r="K37" s="18"/>
      <c r="L37" s="18"/>
      <c r="M37" s="18"/>
      <c r="N37" s="18"/>
      <c r="O37" s="18"/>
      <c r="P37" s="18"/>
      <c r="Q37" s="18"/>
      <c r="R37" s="18"/>
      <c r="S37" s="18"/>
    </row>
    <row r="38" spans="1:19" ht="21.95" customHeight="1">
      <c r="A38" s="3">
        <v>1</v>
      </c>
      <c r="B38" s="4" t="s">
        <v>32</v>
      </c>
      <c r="C38" s="4"/>
      <c r="D38" s="4"/>
      <c r="E38" s="4"/>
      <c r="F38" s="4"/>
      <c r="G38" s="4"/>
      <c r="H38" s="4"/>
      <c r="I38" s="4"/>
      <c r="J38" s="4"/>
      <c r="K38" s="4"/>
      <c r="L38" s="4"/>
      <c r="M38" s="4"/>
      <c r="N38" s="4"/>
      <c r="O38" s="4"/>
      <c r="P38" s="4"/>
      <c r="Q38" s="4"/>
      <c r="R38" s="4"/>
      <c r="S38" s="4"/>
    </row>
    <row r="39" spans="1:19" ht="21.95" customHeight="1">
      <c r="A39" s="3" t="s">
        <v>33</v>
      </c>
      <c r="B39" s="4" t="s">
        <v>52</v>
      </c>
      <c r="C39" s="4"/>
      <c r="D39" s="4"/>
      <c r="E39" s="4"/>
      <c r="F39" s="4"/>
      <c r="G39" s="4"/>
      <c r="H39" s="4"/>
      <c r="I39" s="4"/>
      <c r="J39" s="4"/>
      <c r="K39" s="4"/>
      <c r="L39" s="4"/>
      <c r="M39" s="4"/>
      <c r="N39" s="4"/>
      <c r="O39" s="4"/>
      <c r="P39" s="4"/>
      <c r="Q39" s="4"/>
      <c r="R39" s="4"/>
      <c r="S39" s="4"/>
    </row>
    <row r="40" spans="1:19" s="14" customFormat="1" ht="21.95" customHeight="1">
      <c r="A40" s="19" t="s">
        <v>70</v>
      </c>
      <c r="B40" s="19" t="s">
        <v>183</v>
      </c>
      <c r="C40" s="20"/>
      <c r="D40" s="20"/>
      <c r="E40" s="20"/>
      <c r="F40" s="20"/>
      <c r="G40" s="20"/>
      <c r="H40" s="20"/>
      <c r="I40" s="20"/>
      <c r="J40" s="20"/>
      <c r="K40" s="20"/>
      <c r="L40" s="20"/>
      <c r="M40" s="20"/>
      <c r="N40" s="20"/>
      <c r="O40" s="20"/>
      <c r="P40" s="20"/>
      <c r="Q40" s="20"/>
      <c r="R40" s="20"/>
      <c r="S40" s="20"/>
    </row>
    <row r="41" spans="1:19" ht="21.95" customHeight="1">
      <c r="A41" s="21"/>
      <c r="B41" s="22" t="s">
        <v>69</v>
      </c>
      <c r="C41" s="22"/>
      <c r="D41" s="22"/>
      <c r="E41" s="22"/>
      <c r="F41" s="22"/>
      <c r="G41" s="22"/>
      <c r="H41" s="22"/>
      <c r="I41" s="22"/>
      <c r="J41" s="22"/>
      <c r="K41" s="22"/>
      <c r="L41" s="22"/>
      <c r="M41" s="22"/>
      <c r="N41" s="22"/>
      <c r="O41" s="22"/>
      <c r="P41" s="22"/>
      <c r="Q41" s="22"/>
      <c r="R41" s="22"/>
      <c r="S41" s="22"/>
    </row>
    <row r="42" spans="1:19" s="14" customFormat="1" ht="21.95" customHeight="1">
      <c r="A42" s="92" t="s">
        <v>33</v>
      </c>
      <c r="B42" s="92" t="s">
        <v>33</v>
      </c>
      <c r="C42" s="93"/>
      <c r="D42" s="93"/>
      <c r="E42" s="93"/>
      <c r="F42" s="93"/>
      <c r="G42" s="93"/>
      <c r="H42" s="93"/>
      <c r="I42" s="93"/>
      <c r="J42" s="93"/>
      <c r="K42" s="93"/>
      <c r="L42" s="93"/>
      <c r="M42" s="93"/>
      <c r="N42" s="93"/>
      <c r="O42" s="93"/>
      <c r="P42" s="93"/>
      <c r="Q42" s="93"/>
      <c r="R42" s="93"/>
      <c r="S42" s="93"/>
    </row>
    <row r="44" spans="1:19">
      <c r="B44" t="s">
        <v>13</v>
      </c>
    </row>
    <row r="45" spans="1:19">
      <c r="B45" s="8" t="s">
        <v>54</v>
      </c>
    </row>
    <row r="46" spans="1:19">
      <c r="B46" t="s">
        <v>55</v>
      </c>
    </row>
  </sheetData>
  <mergeCells count="30">
    <mergeCell ref="I6:J6"/>
    <mergeCell ref="K6:R6"/>
    <mergeCell ref="S6:S10"/>
    <mergeCell ref="F7:F10"/>
    <mergeCell ref="G7:H7"/>
    <mergeCell ref="H8:H10"/>
    <mergeCell ref="K8:K10"/>
    <mergeCell ref="L8:N8"/>
    <mergeCell ref="O8:O10"/>
    <mergeCell ref="P8:R8"/>
    <mergeCell ref="L9:L10"/>
    <mergeCell ref="M9:N9"/>
    <mergeCell ref="P9:P10"/>
    <mergeCell ref="Q9:R9"/>
    <mergeCell ref="A1:S1"/>
    <mergeCell ref="A3:S3"/>
    <mergeCell ref="A5:S5"/>
    <mergeCell ref="A6:A10"/>
    <mergeCell ref="B6:B10"/>
    <mergeCell ref="C6:C10"/>
    <mergeCell ref="D6:D10"/>
    <mergeCell ref="E6:E10"/>
    <mergeCell ref="F6:H6"/>
    <mergeCell ref="I7:I10"/>
    <mergeCell ref="J7:J10"/>
    <mergeCell ref="K7:N7"/>
    <mergeCell ref="O7:R7"/>
    <mergeCell ref="G8:G10"/>
    <mergeCell ref="A2:S2"/>
    <mergeCell ref="A4:S4"/>
  </mergeCells>
  <pageMargins left="0.59055118110236227" right="0.39370078740157483" top="0.78740157480314965" bottom="0.39370078740157483" header="0.31496062992125984" footer="0.31496062992125984"/>
  <pageSetup paperSize="9" scale="76" fitToHeight="0"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BreakPreview" zoomScaleNormal="85" zoomScaleSheetLayoutView="100" workbookViewId="0">
      <selection activeCell="I8" sqref="I8"/>
    </sheetView>
  </sheetViews>
  <sheetFormatPr defaultColWidth="9.33203125" defaultRowHeight="12.75"/>
  <cols>
    <col min="1" max="1" width="9" style="176" customWidth="1"/>
    <col min="2" max="2" width="37.6640625" style="175" customWidth="1"/>
    <col min="3" max="3" width="18.33203125" style="214" hidden="1" customWidth="1"/>
    <col min="4" max="4" width="37.1640625" style="214" hidden="1" customWidth="1"/>
    <col min="5" max="5" width="34" style="220" hidden="1" customWidth="1"/>
    <col min="6" max="6" width="41.6640625" style="220" hidden="1" customWidth="1"/>
    <col min="7" max="7" width="31.83203125" style="175" customWidth="1"/>
    <col min="8" max="8" width="41.6640625" style="175" customWidth="1"/>
    <col min="9" max="9" width="35.1640625" style="175" customWidth="1"/>
    <col min="10" max="16384" width="9.33203125" style="175"/>
  </cols>
  <sheetData>
    <row r="1" spans="1:9" ht="18.75">
      <c r="A1" s="376" t="s">
        <v>128</v>
      </c>
      <c r="B1" s="376"/>
      <c r="C1" s="376"/>
      <c r="D1" s="376"/>
      <c r="E1" s="376"/>
      <c r="F1" s="376"/>
      <c r="G1" s="376"/>
      <c r="H1" s="376"/>
      <c r="I1" s="376"/>
    </row>
    <row r="2" spans="1:9" ht="53.25" customHeight="1">
      <c r="A2" s="366" t="s">
        <v>424</v>
      </c>
      <c r="B2" s="268"/>
      <c r="C2" s="268"/>
      <c r="D2" s="268"/>
      <c r="E2" s="268"/>
      <c r="F2" s="268"/>
      <c r="G2" s="268"/>
      <c r="H2" s="268"/>
      <c r="I2" s="268"/>
    </row>
    <row r="3" spans="1:9" ht="29.25" customHeight="1">
      <c r="A3" s="374" t="str">
        <f>'Biểu 1'!A4:AD4</f>
        <v>(Kèm theo Nghị quyết số 18 /NQ-HĐND ngày 12 / 7  /2022 của Hội đồng nhân dân huyện Ia H'Drai)</v>
      </c>
      <c r="B3" s="374"/>
      <c r="C3" s="374"/>
      <c r="D3" s="374"/>
      <c r="E3" s="374"/>
      <c r="F3" s="374"/>
      <c r="G3" s="374"/>
      <c r="H3" s="374"/>
      <c r="I3" s="374"/>
    </row>
    <row r="4" spans="1:9" ht="18.75">
      <c r="A4" s="367" t="s">
        <v>0</v>
      </c>
      <c r="B4" s="367"/>
      <c r="C4" s="367"/>
      <c r="D4" s="367"/>
      <c r="E4" s="367"/>
      <c r="F4" s="367"/>
      <c r="G4" s="367"/>
      <c r="H4" s="367"/>
      <c r="I4" s="367"/>
    </row>
    <row r="5" spans="1:9" ht="58.5" customHeight="1">
      <c r="A5" s="375" t="s">
        <v>1</v>
      </c>
      <c r="B5" s="375" t="s">
        <v>399</v>
      </c>
      <c r="C5" s="377" t="s">
        <v>418</v>
      </c>
      <c r="D5" s="378"/>
      <c r="E5" s="379" t="s">
        <v>474</v>
      </c>
      <c r="F5" s="380"/>
      <c r="G5" s="381" t="s">
        <v>467</v>
      </c>
      <c r="H5" s="382"/>
      <c r="I5" s="381" t="s">
        <v>3</v>
      </c>
    </row>
    <row r="6" spans="1:9" ht="57.75" customHeight="1">
      <c r="A6" s="375"/>
      <c r="B6" s="375"/>
      <c r="C6" s="210" t="s">
        <v>398</v>
      </c>
      <c r="D6" s="211" t="s">
        <v>419</v>
      </c>
      <c r="E6" s="217" t="s">
        <v>27</v>
      </c>
      <c r="F6" s="217" t="s">
        <v>419</v>
      </c>
      <c r="G6" s="215" t="s">
        <v>27</v>
      </c>
      <c r="H6" s="215" t="s">
        <v>419</v>
      </c>
      <c r="I6" s="381"/>
    </row>
    <row r="7" spans="1:9" s="177" customFormat="1" ht="16.5">
      <c r="A7" s="375" t="s">
        <v>398</v>
      </c>
      <c r="B7" s="375"/>
      <c r="C7" s="212">
        <f>SUM(C8:C8)</f>
        <v>17470.380276538461</v>
      </c>
      <c r="D7" s="212">
        <f>SUM(D8:D8)</f>
        <v>17470.380276538461</v>
      </c>
      <c r="E7" s="218">
        <f>F7</f>
        <v>16517.382626025643</v>
      </c>
      <c r="F7" s="218">
        <f>SUM(F8:F8)</f>
        <v>16517.382626025643</v>
      </c>
      <c r="G7" s="188">
        <f>H7</f>
        <v>33103.892838589745</v>
      </c>
      <c r="H7" s="188">
        <f>SUM(H8:H8)</f>
        <v>33103.892838589745</v>
      </c>
      <c r="I7" s="189"/>
    </row>
    <row r="8" spans="1:9" ht="16.5">
      <c r="A8" s="190">
        <v>1</v>
      </c>
      <c r="B8" s="191" t="s">
        <v>240</v>
      </c>
      <c r="C8" s="213">
        <f>D8</f>
        <v>17470.380276538461</v>
      </c>
      <c r="D8" s="213">
        <f>'Biểu 2'!L59</f>
        <v>17470.380276538461</v>
      </c>
      <c r="E8" s="219">
        <f>F8</f>
        <v>16517.382626025643</v>
      </c>
      <c r="F8" s="219">
        <f>'Biểu 2'!AK59</f>
        <v>16517.382626025643</v>
      </c>
      <c r="G8" s="192">
        <f>H8</f>
        <v>33103.892838589745</v>
      </c>
      <c r="H8" s="192">
        <f>'Biểu 2'!BF59</f>
        <v>33103.892838589745</v>
      </c>
      <c r="I8" s="191"/>
    </row>
  </sheetData>
  <mergeCells count="11">
    <mergeCell ref="A7:B7"/>
    <mergeCell ref="A1:I1"/>
    <mergeCell ref="A2:I2"/>
    <mergeCell ref="A3:I3"/>
    <mergeCell ref="A4:I4"/>
    <mergeCell ref="A5:A6"/>
    <mergeCell ref="B5:B6"/>
    <mergeCell ref="C5:D5"/>
    <mergeCell ref="E5:F5"/>
    <mergeCell ref="I5:I6"/>
    <mergeCell ref="G5:H5"/>
  </mergeCells>
  <pageMargins left="0.35433070866141703" right="0.27" top="0.74803149606299202" bottom="0.74803149606299202" header="0.31496062992126" footer="0.31496062992126"/>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3"/>
  <sheetViews>
    <sheetView zoomScale="60" zoomScaleNormal="60" workbookViewId="0">
      <pane xSplit="2" ySplit="11" topLeftCell="C77" activePane="bottomRight" state="frozen"/>
      <selection pane="topRight" activeCell="C1" sqref="C1"/>
      <selection pane="bottomLeft" activeCell="A12" sqref="A12"/>
      <selection pane="bottomRight" activeCell="Z79" sqref="Z79"/>
    </sheetView>
  </sheetViews>
  <sheetFormatPr defaultColWidth="9.33203125" defaultRowHeight="15.75"/>
  <cols>
    <col min="1" max="1" width="5" style="110" customWidth="1"/>
    <col min="2" max="2" width="44.33203125" style="110" customWidth="1"/>
    <col min="3" max="3" width="16" style="110" customWidth="1"/>
    <col min="4" max="4" width="9.33203125" style="110"/>
    <col min="5" max="5" width="9.83203125" style="110" customWidth="1"/>
    <col min="6" max="6" width="16.1640625" style="110" customWidth="1"/>
    <col min="7" max="7" width="11" style="110" customWidth="1"/>
    <col min="8" max="8" width="12.5" style="110" customWidth="1"/>
    <col min="9" max="10" width="7.83203125" style="110" customWidth="1"/>
    <col min="11" max="12" width="10.5" style="110" customWidth="1"/>
    <col min="13" max="14" width="7.83203125" style="110" customWidth="1"/>
    <col min="15" max="15" width="11.5" style="110" customWidth="1"/>
    <col min="16" max="16" width="11.6640625" style="110" customWidth="1"/>
    <col min="17" max="18" width="7.83203125" style="110" customWidth="1"/>
    <col min="19" max="20" width="11.5" style="110" customWidth="1"/>
    <col min="21" max="22" width="12.33203125" style="110" customWidth="1"/>
    <col min="23" max="55" width="7.83203125" style="110" customWidth="1"/>
    <col min="56" max="16384" width="9.33203125" style="110"/>
  </cols>
  <sheetData>
    <row r="1" spans="1:55">
      <c r="A1" s="278" t="s">
        <v>127</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row>
    <row r="2" spans="1:55">
      <c r="A2" s="279" t="s">
        <v>73</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row>
    <row r="3" spans="1:55">
      <c r="A3" s="278" t="s">
        <v>118</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row>
    <row r="4" spans="1:55">
      <c r="A4" s="279" t="str">
        <f>'Bieu 01 TH'!A4:AN4</f>
        <v>(Biểu mẫu kèm theo Công văn số              /SKHĐT-TH ngày           tháng       năm 2019 của Sở Kế hoạch và Đầu tư)</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row>
    <row r="5" spans="1:55">
      <c r="A5" s="280" t="s">
        <v>0</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row>
    <row r="6" spans="1:55" ht="105" customHeight="1">
      <c r="A6" s="277" t="s">
        <v>1</v>
      </c>
      <c r="B6" s="277" t="s">
        <v>21</v>
      </c>
      <c r="C6" s="277" t="s">
        <v>114</v>
      </c>
      <c r="D6" s="277" t="s">
        <v>104</v>
      </c>
      <c r="E6" s="277" t="s">
        <v>106</v>
      </c>
      <c r="F6" s="277" t="s">
        <v>113</v>
      </c>
      <c r="G6" s="277"/>
      <c r="H6" s="277"/>
      <c r="I6" s="277" t="s">
        <v>116</v>
      </c>
      <c r="J6" s="277"/>
      <c r="K6" s="277" t="s">
        <v>115</v>
      </c>
      <c r="L6" s="277"/>
      <c r="M6" s="277"/>
      <c r="N6" s="277"/>
      <c r="O6" s="277" t="s">
        <v>28</v>
      </c>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t="s">
        <v>117</v>
      </c>
      <c r="AZ6" s="277"/>
      <c r="BA6" s="277"/>
      <c r="BB6" s="277"/>
      <c r="BC6" s="277" t="s">
        <v>3</v>
      </c>
    </row>
    <row r="7" spans="1:55" ht="51.75" customHeight="1">
      <c r="A7" s="277"/>
      <c r="B7" s="277"/>
      <c r="C7" s="277"/>
      <c r="D7" s="277"/>
      <c r="E7" s="277"/>
      <c r="F7" s="277" t="s">
        <v>24</v>
      </c>
      <c r="G7" s="277" t="s">
        <v>25</v>
      </c>
      <c r="H7" s="277"/>
      <c r="I7" s="277" t="s">
        <v>26</v>
      </c>
      <c r="J7" s="277" t="s">
        <v>214</v>
      </c>
      <c r="K7" s="277" t="s">
        <v>26</v>
      </c>
      <c r="L7" s="277" t="s">
        <v>68</v>
      </c>
      <c r="M7" s="277"/>
      <c r="N7" s="277"/>
      <c r="O7" s="277" t="s">
        <v>200</v>
      </c>
      <c r="P7" s="277"/>
      <c r="Q7" s="277"/>
      <c r="R7" s="277"/>
      <c r="S7" s="277"/>
      <c r="T7" s="277"/>
      <c r="U7" s="277" t="s">
        <v>202</v>
      </c>
      <c r="V7" s="277"/>
      <c r="W7" s="277"/>
      <c r="X7" s="277"/>
      <c r="Y7" s="277"/>
      <c r="Z7" s="277"/>
      <c r="AA7" s="277"/>
      <c r="AB7" s="277"/>
      <c r="AC7" s="277"/>
      <c r="AD7" s="277"/>
      <c r="AE7" s="277" t="s">
        <v>203</v>
      </c>
      <c r="AF7" s="277"/>
      <c r="AG7" s="277"/>
      <c r="AH7" s="277"/>
      <c r="AI7" s="277"/>
      <c r="AJ7" s="277"/>
      <c r="AK7" s="277"/>
      <c r="AL7" s="277"/>
      <c r="AM7" s="277"/>
      <c r="AN7" s="277"/>
      <c r="AO7" s="277" t="s">
        <v>210</v>
      </c>
      <c r="AP7" s="277"/>
      <c r="AQ7" s="277"/>
      <c r="AR7" s="277"/>
      <c r="AS7" s="277"/>
      <c r="AT7" s="277"/>
      <c r="AU7" s="277"/>
      <c r="AV7" s="277"/>
      <c r="AW7" s="277"/>
      <c r="AX7" s="277"/>
      <c r="AY7" s="277" t="s">
        <v>26</v>
      </c>
      <c r="AZ7" s="277" t="s">
        <v>68</v>
      </c>
      <c r="BA7" s="277"/>
      <c r="BB7" s="277"/>
      <c r="BC7" s="277"/>
    </row>
    <row r="8" spans="1:55" ht="43.5" customHeight="1">
      <c r="A8" s="277"/>
      <c r="B8" s="277"/>
      <c r="C8" s="277"/>
      <c r="D8" s="277"/>
      <c r="E8" s="277"/>
      <c r="F8" s="277"/>
      <c r="G8" s="277" t="s">
        <v>26</v>
      </c>
      <c r="H8" s="277" t="s">
        <v>68</v>
      </c>
      <c r="I8" s="277"/>
      <c r="J8" s="277"/>
      <c r="K8" s="277"/>
      <c r="L8" s="277" t="s">
        <v>27</v>
      </c>
      <c r="M8" s="277" t="s">
        <v>28</v>
      </c>
      <c r="N8" s="277"/>
      <c r="O8" s="277" t="s">
        <v>199</v>
      </c>
      <c r="P8" s="277"/>
      <c r="Q8" s="277"/>
      <c r="R8" s="277"/>
      <c r="S8" s="277" t="s">
        <v>201</v>
      </c>
      <c r="T8" s="277"/>
      <c r="U8" s="277" t="s">
        <v>199</v>
      </c>
      <c r="V8" s="277"/>
      <c r="W8" s="277"/>
      <c r="X8" s="277"/>
      <c r="Y8" s="277" t="s">
        <v>206</v>
      </c>
      <c r="Z8" s="277"/>
      <c r="AA8" s="277"/>
      <c r="AB8" s="277"/>
      <c r="AC8" s="277"/>
      <c r="AD8" s="277"/>
      <c r="AE8" s="277" t="s">
        <v>199</v>
      </c>
      <c r="AF8" s="277"/>
      <c r="AG8" s="277"/>
      <c r="AH8" s="277"/>
      <c r="AI8" s="277" t="s">
        <v>208</v>
      </c>
      <c r="AJ8" s="277"/>
      <c r="AK8" s="277"/>
      <c r="AL8" s="277"/>
      <c r="AM8" s="277"/>
      <c r="AN8" s="277"/>
      <c r="AO8" s="277" t="s">
        <v>199</v>
      </c>
      <c r="AP8" s="277"/>
      <c r="AQ8" s="277"/>
      <c r="AR8" s="277"/>
      <c r="AS8" s="277" t="s">
        <v>211</v>
      </c>
      <c r="AT8" s="277"/>
      <c r="AU8" s="277"/>
      <c r="AV8" s="277"/>
      <c r="AW8" s="277"/>
      <c r="AX8" s="277"/>
      <c r="AY8" s="277"/>
      <c r="AZ8" s="277" t="s">
        <v>27</v>
      </c>
      <c r="BA8" s="277" t="s">
        <v>28</v>
      </c>
      <c r="BB8" s="277"/>
      <c r="BC8" s="277"/>
    </row>
    <row r="9" spans="1:55" ht="36" customHeight="1">
      <c r="A9" s="277"/>
      <c r="B9" s="277"/>
      <c r="C9" s="277"/>
      <c r="D9" s="277"/>
      <c r="E9" s="277"/>
      <c r="F9" s="277"/>
      <c r="G9" s="277"/>
      <c r="H9" s="277"/>
      <c r="I9" s="277"/>
      <c r="J9" s="277"/>
      <c r="K9" s="277"/>
      <c r="L9" s="277"/>
      <c r="M9" s="277" t="s">
        <v>29</v>
      </c>
      <c r="N9" s="277" t="s">
        <v>44</v>
      </c>
      <c r="O9" s="277" t="s">
        <v>26</v>
      </c>
      <c r="P9" s="277" t="s">
        <v>68</v>
      </c>
      <c r="Q9" s="277"/>
      <c r="R9" s="277"/>
      <c r="S9" s="277" t="s">
        <v>26</v>
      </c>
      <c r="T9" s="277" t="s">
        <v>68</v>
      </c>
      <c r="U9" s="277" t="s">
        <v>26</v>
      </c>
      <c r="V9" s="277" t="s">
        <v>68</v>
      </c>
      <c r="W9" s="277"/>
      <c r="X9" s="277"/>
      <c r="Y9" s="277" t="s">
        <v>26</v>
      </c>
      <c r="Z9" s="277" t="s">
        <v>68</v>
      </c>
      <c r="AA9" s="277" t="s">
        <v>28</v>
      </c>
      <c r="AB9" s="277"/>
      <c r="AC9" s="277"/>
      <c r="AD9" s="277"/>
      <c r="AE9" s="277" t="s">
        <v>26</v>
      </c>
      <c r="AF9" s="277" t="s">
        <v>68</v>
      </c>
      <c r="AG9" s="277"/>
      <c r="AH9" s="277"/>
      <c r="AI9" s="277" t="s">
        <v>26</v>
      </c>
      <c r="AJ9" s="277" t="s">
        <v>68</v>
      </c>
      <c r="AK9" s="277" t="s">
        <v>28</v>
      </c>
      <c r="AL9" s="277"/>
      <c r="AM9" s="277"/>
      <c r="AN9" s="277"/>
      <c r="AO9" s="277" t="s">
        <v>26</v>
      </c>
      <c r="AP9" s="277" t="s">
        <v>68</v>
      </c>
      <c r="AQ9" s="277"/>
      <c r="AR9" s="277"/>
      <c r="AS9" s="277" t="s">
        <v>26</v>
      </c>
      <c r="AT9" s="277" t="s">
        <v>68</v>
      </c>
      <c r="AU9" s="277" t="s">
        <v>28</v>
      </c>
      <c r="AV9" s="277"/>
      <c r="AW9" s="277"/>
      <c r="AX9" s="277"/>
      <c r="AY9" s="277"/>
      <c r="AZ9" s="277"/>
      <c r="BA9" s="277" t="s">
        <v>29</v>
      </c>
      <c r="BB9" s="277" t="s">
        <v>44</v>
      </c>
      <c r="BC9" s="277"/>
    </row>
    <row r="10" spans="1:55" ht="73.5" customHeight="1">
      <c r="A10" s="277"/>
      <c r="B10" s="277"/>
      <c r="C10" s="277"/>
      <c r="D10" s="277"/>
      <c r="E10" s="277"/>
      <c r="F10" s="277"/>
      <c r="G10" s="277"/>
      <c r="H10" s="277"/>
      <c r="I10" s="277"/>
      <c r="J10" s="277"/>
      <c r="K10" s="277"/>
      <c r="L10" s="277"/>
      <c r="M10" s="277"/>
      <c r="N10" s="277"/>
      <c r="O10" s="277"/>
      <c r="P10" s="277" t="s">
        <v>27</v>
      </c>
      <c r="Q10" s="277" t="s">
        <v>28</v>
      </c>
      <c r="R10" s="277"/>
      <c r="S10" s="277"/>
      <c r="T10" s="277"/>
      <c r="U10" s="277"/>
      <c r="V10" s="277" t="s">
        <v>27</v>
      </c>
      <c r="W10" s="277" t="s">
        <v>28</v>
      </c>
      <c r="X10" s="277"/>
      <c r="Y10" s="277"/>
      <c r="Z10" s="277"/>
      <c r="AA10" s="277" t="s">
        <v>207</v>
      </c>
      <c r="AB10" s="277"/>
      <c r="AC10" s="277" t="s">
        <v>204</v>
      </c>
      <c r="AD10" s="277"/>
      <c r="AE10" s="277"/>
      <c r="AF10" s="277" t="s">
        <v>27</v>
      </c>
      <c r="AG10" s="277" t="s">
        <v>28</v>
      </c>
      <c r="AH10" s="277"/>
      <c r="AI10" s="277"/>
      <c r="AJ10" s="277"/>
      <c r="AK10" s="277" t="s">
        <v>209</v>
      </c>
      <c r="AL10" s="277"/>
      <c r="AM10" s="277" t="s">
        <v>205</v>
      </c>
      <c r="AN10" s="277"/>
      <c r="AO10" s="277"/>
      <c r="AP10" s="277" t="s">
        <v>27</v>
      </c>
      <c r="AQ10" s="277" t="s">
        <v>28</v>
      </c>
      <c r="AR10" s="277"/>
      <c r="AS10" s="277"/>
      <c r="AT10" s="277"/>
      <c r="AU10" s="277" t="s">
        <v>212</v>
      </c>
      <c r="AV10" s="277"/>
      <c r="AW10" s="277" t="s">
        <v>213</v>
      </c>
      <c r="AX10" s="277"/>
      <c r="AY10" s="277"/>
      <c r="AZ10" s="277"/>
      <c r="BA10" s="277"/>
      <c r="BB10" s="277"/>
      <c r="BC10" s="277"/>
    </row>
    <row r="11" spans="1:55" ht="64.5" customHeight="1">
      <c r="A11" s="277"/>
      <c r="B11" s="277"/>
      <c r="C11" s="277"/>
      <c r="D11" s="277"/>
      <c r="E11" s="277"/>
      <c r="F11" s="277"/>
      <c r="G11" s="277"/>
      <c r="H11" s="277"/>
      <c r="I11" s="277"/>
      <c r="J11" s="277"/>
      <c r="K11" s="277"/>
      <c r="L11" s="277"/>
      <c r="M11" s="277"/>
      <c r="N11" s="277"/>
      <c r="O11" s="277"/>
      <c r="P11" s="277"/>
      <c r="Q11" s="111" t="s">
        <v>29</v>
      </c>
      <c r="R11" s="111" t="s">
        <v>44</v>
      </c>
      <c r="S11" s="277"/>
      <c r="T11" s="277"/>
      <c r="U11" s="277"/>
      <c r="V11" s="277"/>
      <c r="W11" s="111" t="s">
        <v>29</v>
      </c>
      <c r="X11" s="111" t="s">
        <v>44</v>
      </c>
      <c r="Y11" s="277"/>
      <c r="Z11" s="277"/>
      <c r="AA11" s="111" t="s">
        <v>26</v>
      </c>
      <c r="AB11" s="111" t="s">
        <v>68</v>
      </c>
      <c r="AC11" s="112" t="s">
        <v>26</v>
      </c>
      <c r="AD11" s="111" t="s">
        <v>68</v>
      </c>
      <c r="AE11" s="277"/>
      <c r="AF11" s="277"/>
      <c r="AG11" s="111" t="s">
        <v>29</v>
      </c>
      <c r="AH11" s="111" t="s">
        <v>44</v>
      </c>
      <c r="AI11" s="277"/>
      <c r="AJ11" s="277"/>
      <c r="AK11" s="111" t="s">
        <v>26</v>
      </c>
      <c r="AL11" s="111" t="s">
        <v>68</v>
      </c>
      <c r="AM11" s="111" t="s">
        <v>26</v>
      </c>
      <c r="AN11" s="111" t="s">
        <v>68</v>
      </c>
      <c r="AO11" s="277"/>
      <c r="AP11" s="277"/>
      <c r="AQ11" s="111" t="s">
        <v>29</v>
      </c>
      <c r="AR11" s="111" t="s">
        <v>44</v>
      </c>
      <c r="AS11" s="277"/>
      <c r="AT11" s="277"/>
      <c r="AU11" s="111" t="s">
        <v>26</v>
      </c>
      <c r="AV11" s="111" t="s">
        <v>68</v>
      </c>
      <c r="AW11" s="111" t="s">
        <v>26</v>
      </c>
      <c r="AX11" s="111" t="s">
        <v>68</v>
      </c>
      <c r="AY11" s="277"/>
      <c r="AZ11" s="277"/>
      <c r="BA11" s="277"/>
      <c r="BB11" s="277"/>
      <c r="BC11" s="277"/>
    </row>
    <row r="12" spans="1:55" ht="24.95" customHeight="1">
      <c r="A12" s="111">
        <v>1</v>
      </c>
      <c r="B12" s="111">
        <v>2</v>
      </c>
      <c r="C12" s="111">
        <v>3</v>
      </c>
      <c r="D12" s="111">
        <v>4</v>
      </c>
      <c r="E12" s="111">
        <v>6</v>
      </c>
      <c r="F12" s="111">
        <v>7</v>
      </c>
      <c r="G12" s="111">
        <v>8</v>
      </c>
      <c r="H12" s="111">
        <v>9</v>
      </c>
      <c r="I12" s="111">
        <v>10</v>
      </c>
      <c r="J12" s="111">
        <v>11</v>
      </c>
      <c r="K12" s="111">
        <v>12</v>
      </c>
      <c r="L12" s="111">
        <v>13</v>
      </c>
      <c r="M12" s="111">
        <v>14</v>
      </c>
      <c r="N12" s="111">
        <v>15</v>
      </c>
      <c r="O12" s="111">
        <v>16</v>
      </c>
      <c r="P12" s="111">
        <v>17</v>
      </c>
      <c r="Q12" s="111">
        <v>18</v>
      </c>
      <c r="R12" s="111">
        <v>19</v>
      </c>
      <c r="S12" s="111">
        <v>20</v>
      </c>
      <c r="T12" s="111">
        <v>21</v>
      </c>
      <c r="U12" s="111">
        <v>22</v>
      </c>
      <c r="V12" s="111">
        <v>23</v>
      </c>
      <c r="W12" s="111">
        <v>24</v>
      </c>
      <c r="X12" s="111">
        <v>25</v>
      </c>
      <c r="Y12" s="111">
        <v>26</v>
      </c>
      <c r="Z12" s="111">
        <v>27</v>
      </c>
      <c r="AA12" s="111">
        <v>28</v>
      </c>
      <c r="AB12" s="111">
        <v>29</v>
      </c>
      <c r="AC12" s="111">
        <v>30</v>
      </c>
      <c r="AD12" s="111">
        <v>31</v>
      </c>
      <c r="AE12" s="111">
        <v>32</v>
      </c>
      <c r="AF12" s="111">
        <v>33</v>
      </c>
      <c r="AG12" s="111">
        <v>34</v>
      </c>
      <c r="AH12" s="111">
        <v>35</v>
      </c>
      <c r="AI12" s="111">
        <v>36</v>
      </c>
      <c r="AJ12" s="111">
        <v>37</v>
      </c>
      <c r="AK12" s="111">
        <v>38</v>
      </c>
      <c r="AL12" s="111">
        <v>39</v>
      </c>
      <c r="AM12" s="111">
        <v>40</v>
      </c>
      <c r="AN12" s="111">
        <v>41</v>
      </c>
      <c r="AO12" s="111">
        <v>42</v>
      </c>
      <c r="AP12" s="111">
        <v>43</v>
      </c>
      <c r="AQ12" s="111">
        <v>44</v>
      </c>
      <c r="AR12" s="111">
        <v>45</v>
      </c>
      <c r="AS12" s="111">
        <v>46</v>
      </c>
      <c r="AT12" s="111">
        <v>47</v>
      </c>
      <c r="AU12" s="111">
        <v>48</v>
      </c>
      <c r="AV12" s="111">
        <v>49</v>
      </c>
      <c r="AW12" s="111">
        <v>50</v>
      </c>
      <c r="AX12" s="111">
        <v>51</v>
      </c>
      <c r="AY12" s="111">
        <v>52</v>
      </c>
      <c r="AZ12" s="111">
        <v>53</v>
      </c>
      <c r="BA12" s="111">
        <v>54</v>
      </c>
      <c r="BB12" s="111">
        <v>55</v>
      </c>
      <c r="BC12" s="111">
        <v>56</v>
      </c>
    </row>
    <row r="13" spans="1:55" ht="24.95" customHeight="1">
      <c r="A13" s="111"/>
      <c r="B13" s="111" t="s">
        <v>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24.95" customHeight="1">
      <c r="A14" s="113" t="s">
        <v>19</v>
      </c>
      <c r="B14" s="114" t="s">
        <v>125</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5" ht="24.95" customHeight="1">
      <c r="A15" s="115"/>
      <c r="B15" s="115" t="s">
        <v>124</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row>
    <row r="16" spans="1:55" ht="30" customHeight="1">
      <c r="A16" s="115"/>
      <c r="B16" s="115" t="s">
        <v>246</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row>
    <row r="17" spans="1:55" ht="52.5" customHeight="1">
      <c r="A17" s="117" t="s">
        <v>15</v>
      </c>
      <c r="B17" s="118" t="s">
        <v>241</v>
      </c>
      <c r="C17" s="112">
        <v>7653237</v>
      </c>
      <c r="D17" s="119" t="s">
        <v>240</v>
      </c>
      <c r="E17" s="120" t="s">
        <v>247</v>
      </c>
      <c r="F17" s="112" t="s">
        <v>249</v>
      </c>
      <c r="G17" s="121">
        <v>1590</v>
      </c>
      <c r="H17" s="121">
        <v>1590</v>
      </c>
      <c r="I17" s="122"/>
      <c r="J17" s="122"/>
      <c r="K17" s="121">
        <v>100</v>
      </c>
      <c r="L17" s="121">
        <v>100</v>
      </c>
      <c r="M17" s="122"/>
      <c r="N17" s="122"/>
      <c r="O17" s="122"/>
      <c r="P17" s="122"/>
      <c r="Q17" s="122"/>
      <c r="R17" s="122"/>
      <c r="S17" s="122"/>
      <c r="T17" s="122"/>
      <c r="U17" s="122">
        <v>100</v>
      </c>
      <c r="V17" s="122">
        <v>100</v>
      </c>
      <c r="W17" s="122"/>
      <c r="X17" s="122"/>
      <c r="Y17" s="122"/>
      <c r="Z17" s="122">
        <v>100</v>
      </c>
      <c r="AA17" s="122">
        <v>100</v>
      </c>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12"/>
    </row>
    <row r="18" spans="1:55" ht="38.25" customHeight="1">
      <c r="A18" s="117" t="s">
        <v>15</v>
      </c>
      <c r="B18" s="118" t="s">
        <v>242</v>
      </c>
      <c r="C18" s="123">
        <v>7621054</v>
      </c>
      <c r="D18" s="119" t="s">
        <v>240</v>
      </c>
      <c r="E18" s="119" t="s">
        <v>247</v>
      </c>
      <c r="F18" s="124" t="s">
        <v>251</v>
      </c>
      <c r="G18" s="121">
        <v>2293.4404039999999</v>
      </c>
      <c r="H18" s="121">
        <v>2293.4404039999999</v>
      </c>
      <c r="I18" s="122"/>
      <c r="J18" s="122"/>
      <c r="K18" s="121">
        <v>100</v>
      </c>
      <c r="L18" s="121">
        <v>100</v>
      </c>
      <c r="M18" s="122"/>
      <c r="N18" s="122"/>
      <c r="O18" s="122"/>
      <c r="P18" s="122"/>
      <c r="Q18" s="122"/>
      <c r="R18" s="122"/>
      <c r="S18" s="122"/>
      <c r="T18" s="122"/>
      <c r="U18" s="122">
        <v>100</v>
      </c>
      <c r="V18" s="122">
        <v>100</v>
      </c>
      <c r="W18" s="122"/>
      <c r="X18" s="122"/>
      <c r="Y18" s="122"/>
      <c r="Z18" s="122">
        <v>100</v>
      </c>
      <c r="AA18" s="122">
        <v>100</v>
      </c>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12"/>
    </row>
    <row r="19" spans="1:55" ht="45.75" customHeight="1">
      <c r="A19" s="117" t="s">
        <v>15</v>
      </c>
      <c r="B19" s="118" t="s">
        <v>243</v>
      </c>
      <c r="C19" s="119"/>
      <c r="D19" s="119"/>
      <c r="E19" s="119" t="s">
        <v>248</v>
      </c>
      <c r="F19" s="124" t="s">
        <v>252</v>
      </c>
      <c r="G19" s="125">
        <v>1455.2619999999999</v>
      </c>
      <c r="H19" s="125">
        <v>1455.2619999999999</v>
      </c>
      <c r="I19" s="125"/>
      <c r="J19" s="125"/>
      <c r="K19" s="125">
        <v>120</v>
      </c>
      <c r="L19" s="125">
        <v>120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v>120</v>
      </c>
      <c r="AP19" s="122">
        <v>120</v>
      </c>
      <c r="AQ19" s="122"/>
      <c r="AR19" s="122"/>
      <c r="AS19" s="122">
        <v>120</v>
      </c>
      <c r="AT19" s="122">
        <v>120</v>
      </c>
      <c r="AU19" s="122"/>
      <c r="AV19" s="122"/>
      <c r="AW19" s="122"/>
      <c r="AX19" s="122"/>
      <c r="AY19" s="122"/>
      <c r="AZ19" s="122"/>
      <c r="BA19" s="122"/>
      <c r="BB19" s="122"/>
      <c r="BC19" s="112"/>
    </row>
    <row r="20" spans="1:55" ht="34.5" customHeight="1">
      <c r="A20" s="117" t="s">
        <v>15</v>
      </c>
      <c r="B20" s="118" t="s">
        <v>244</v>
      </c>
      <c r="C20" s="119">
        <v>7708106</v>
      </c>
      <c r="D20" s="119" t="s">
        <v>240</v>
      </c>
      <c r="E20" s="119" t="s">
        <v>247</v>
      </c>
      <c r="F20" s="119" t="s">
        <v>253</v>
      </c>
      <c r="G20" s="126">
        <v>4453.4960000000001</v>
      </c>
      <c r="H20" s="126">
        <v>4453.4960000000001</v>
      </c>
      <c r="I20" s="122"/>
      <c r="J20" s="122"/>
      <c r="K20" s="122">
        <v>150</v>
      </c>
      <c r="L20" s="122">
        <v>150</v>
      </c>
      <c r="M20" s="122"/>
      <c r="N20" s="122"/>
      <c r="O20" s="122"/>
      <c r="P20" s="122"/>
      <c r="Q20" s="122"/>
      <c r="R20" s="122"/>
      <c r="S20" s="122"/>
      <c r="T20" s="122"/>
      <c r="U20" s="122"/>
      <c r="V20" s="122"/>
      <c r="W20" s="122"/>
      <c r="X20" s="122"/>
      <c r="Y20" s="122"/>
      <c r="Z20" s="122"/>
      <c r="AA20" s="122"/>
      <c r="AB20" s="122"/>
      <c r="AC20" s="122"/>
      <c r="AD20" s="122"/>
      <c r="AE20" s="122">
        <v>150</v>
      </c>
      <c r="AF20" s="122">
        <v>150</v>
      </c>
      <c r="AG20" s="122"/>
      <c r="AH20" s="122"/>
      <c r="AI20" s="122">
        <v>150</v>
      </c>
      <c r="AJ20" s="122">
        <v>150</v>
      </c>
      <c r="AK20" s="122"/>
      <c r="AL20" s="122"/>
      <c r="AM20" s="122"/>
      <c r="AN20" s="122"/>
      <c r="AO20" s="122"/>
      <c r="AP20" s="122"/>
      <c r="AQ20" s="122"/>
      <c r="AR20" s="122"/>
      <c r="AS20" s="122"/>
      <c r="AT20" s="122"/>
      <c r="AU20" s="122"/>
      <c r="AV20" s="122"/>
      <c r="AW20" s="122"/>
      <c r="AX20" s="122"/>
      <c r="AY20" s="122"/>
      <c r="AZ20" s="122"/>
      <c r="BA20" s="122"/>
      <c r="BB20" s="122"/>
      <c r="BC20" s="112"/>
    </row>
    <row r="21" spans="1:55" ht="45" customHeight="1">
      <c r="A21" s="117" t="s">
        <v>15</v>
      </c>
      <c r="B21" s="118" t="s">
        <v>245</v>
      </c>
      <c r="C21" s="119">
        <v>7658758</v>
      </c>
      <c r="D21" s="119" t="s">
        <v>240</v>
      </c>
      <c r="E21" s="119" t="s">
        <v>247</v>
      </c>
      <c r="F21" s="119" t="s">
        <v>254</v>
      </c>
      <c r="G21" s="126">
        <v>5530</v>
      </c>
      <c r="H21" s="126">
        <v>5530</v>
      </c>
      <c r="I21" s="122"/>
      <c r="J21" s="122"/>
      <c r="K21" s="122">
        <v>150</v>
      </c>
      <c r="L21" s="122">
        <v>150</v>
      </c>
      <c r="M21" s="122"/>
      <c r="N21" s="122"/>
      <c r="O21" s="122"/>
      <c r="P21" s="122"/>
      <c r="Q21" s="122"/>
      <c r="R21" s="122"/>
      <c r="S21" s="122"/>
      <c r="T21" s="122"/>
      <c r="U21" s="122">
        <v>150</v>
      </c>
      <c r="V21" s="122">
        <v>150</v>
      </c>
      <c r="W21" s="122"/>
      <c r="X21" s="122"/>
      <c r="Y21" s="122"/>
      <c r="Z21" s="122">
        <v>150</v>
      </c>
      <c r="AA21" s="122">
        <v>150</v>
      </c>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12"/>
    </row>
    <row r="22" spans="1:55" ht="45" customHeight="1">
      <c r="A22" s="117"/>
      <c r="B22" s="118"/>
      <c r="C22" s="119"/>
      <c r="D22" s="119"/>
      <c r="E22" s="119"/>
      <c r="F22" s="119"/>
      <c r="G22" s="126"/>
      <c r="H22" s="1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12"/>
    </row>
    <row r="23" spans="1:55" ht="45" customHeight="1">
      <c r="A23" s="117"/>
      <c r="B23" s="118"/>
      <c r="C23" s="119"/>
      <c r="D23" s="119"/>
      <c r="E23" s="119"/>
      <c r="F23" s="119"/>
      <c r="G23" s="126"/>
      <c r="H23" s="12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12"/>
    </row>
    <row r="24" spans="1:55" ht="45" customHeight="1">
      <c r="A24" s="117"/>
      <c r="B24" s="118"/>
      <c r="C24" s="119"/>
      <c r="D24" s="119"/>
      <c r="E24" s="119"/>
      <c r="F24" s="119"/>
      <c r="G24" s="126"/>
      <c r="H24" s="126"/>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12"/>
    </row>
    <row r="25" spans="1:55" ht="45" customHeight="1">
      <c r="A25" s="117"/>
      <c r="B25" s="118"/>
      <c r="C25" s="119"/>
      <c r="D25" s="119"/>
      <c r="E25" s="119"/>
      <c r="F25" s="119"/>
      <c r="G25" s="126"/>
      <c r="H25" s="126"/>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12"/>
    </row>
    <row r="26" spans="1:55" ht="45" customHeight="1">
      <c r="A26" s="117"/>
      <c r="B26" s="118"/>
      <c r="C26" s="119"/>
      <c r="D26" s="119"/>
      <c r="E26" s="119"/>
      <c r="F26" s="119"/>
      <c r="G26" s="126"/>
      <c r="H26" s="126"/>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12"/>
    </row>
    <row r="27" spans="1:55" ht="45" customHeight="1">
      <c r="A27" s="117"/>
      <c r="B27" s="118"/>
      <c r="C27" s="119"/>
      <c r="D27" s="119"/>
      <c r="E27" s="119"/>
      <c r="F27" s="119"/>
      <c r="G27" s="126"/>
      <c r="H27" s="126"/>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12"/>
    </row>
    <row r="28" spans="1:55" ht="45" customHeight="1">
      <c r="A28" s="117"/>
      <c r="B28" s="118"/>
      <c r="C28" s="119"/>
      <c r="D28" s="119"/>
      <c r="E28" s="119"/>
      <c r="F28" s="119"/>
      <c r="G28" s="126"/>
      <c r="H28" s="126"/>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12"/>
    </row>
    <row r="29" spans="1:55" ht="45" customHeight="1">
      <c r="A29" s="117"/>
      <c r="B29" s="118"/>
      <c r="C29" s="119"/>
      <c r="D29" s="119"/>
      <c r="E29" s="119"/>
      <c r="F29" s="119"/>
      <c r="G29" s="126"/>
      <c r="H29" s="126"/>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12"/>
    </row>
    <row r="30" spans="1:55" ht="45" customHeight="1">
      <c r="A30" s="117"/>
      <c r="B30" s="118"/>
      <c r="C30" s="119"/>
      <c r="D30" s="119"/>
      <c r="E30" s="119"/>
      <c r="F30" s="119"/>
      <c r="G30" s="126"/>
      <c r="H30" s="126"/>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12"/>
    </row>
    <row r="31" spans="1:55" ht="45" customHeight="1">
      <c r="A31" s="117"/>
      <c r="B31" s="118"/>
      <c r="C31" s="119"/>
      <c r="D31" s="119"/>
      <c r="E31" s="119"/>
      <c r="F31" s="119"/>
      <c r="G31" s="126"/>
      <c r="H31" s="126"/>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12"/>
    </row>
    <row r="32" spans="1:55" ht="45" customHeight="1">
      <c r="A32" s="117"/>
      <c r="B32" s="118"/>
      <c r="C32" s="119"/>
      <c r="D32" s="119"/>
      <c r="E32" s="119"/>
      <c r="F32" s="119"/>
      <c r="G32" s="126"/>
      <c r="H32" s="126"/>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12"/>
    </row>
    <row r="33" spans="1:55" ht="45" customHeight="1">
      <c r="A33" s="117"/>
      <c r="B33" s="118"/>
      <c r="C33" s="119"/>
      <c r="D33" s="119"/>
      <c r="E33" s="119"/>
      <c r="F33" s="119"/>
      <c r="G33" s="126"/>
      <c r="H33" s="126"/>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12"/>
    </row>
    <row r="34" spans="1:55" ht="45" customHeight="1">
      <c r="A34" s="117"/>
      <c r="B34" s="118"/>
      <c r="C34" s="119"/>
      <c r="D34" s="119"/>
      <c r="E34" s="119"/>
      <c r="F34" s="119"/>
      <c r="G34" s="126"/>
      <c r="H34" s="126"/>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12"/>
    </row>
    <row r="35" spans="1:55" ht="45" customHeight="1">
      <c r="A35" s="117"/>
      <c r="B35" s="118"/>
      <c r="C35" s="119"/>
      <c r="D35" s="119"/>
      <c r="E35" s="119"/>
      <c r="F35" s="119"/>
      <c r="G35" s="126"/>
      <c r="H35" s="126"/>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12"/>
    </row>
    <row r="36" spans="1:55" ht="45" customHeight="1">
      <c r="A36" s="117"/>
      <c r="B36" s="118"/>
      <c r="C36" s="119"/>
      <c r="D36" s="119"/>
      <c r="E36" s="119"/>
      <c r="F36" s="119"/>
      <c r="G36" s="126"/>
      <c r="H36" s="126"/>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12"/>
    </row>
    <row r="37" spans="1:55" ht="45" customHeight="1">
      <c r="A37" s="117"/>
      <c r="B37" s="118"/>
      <c r="C37" s="119"/>
      <c r="D37" s="119"/>
      <c r="E37" s="119"/>
      <c r="F37" s="119"/>
      <c r="G37" s="126"/>
      <c r="H37" s="126"/>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12"/>
    </row>
    <row r="38" spans="1:55" ht="45" customHeight="1">
      <c r="A38" s="117"/>
      <c r="B38" s="118"/>
      <c r="C38" s="119"/>
      <c r="D38" s="119"/>
      <c r="E38" s="119"/>
      <c r="F38" s="119"/>
      <c r="G38" s="126"/>
      <c r="H38" s="126"/>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12"/>
    </row>
    <row r="39" spans="1:55" ht="45" customHeight="1">
      <c r="A39" s="117"/>
      <c r="B39" s="118"/>
      <c r="C39" s="119"/>
      <c r="D39" s="119"/>
      <c r="E39" s="119"/>
      <c r="F39" s="119"/>
      <c r="G39" s="126"/>
      <c r="H39" s="126"/>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12"/>
    </row>
    <row r="40" spans="1:55" ht="45" customHeight="1">
      <c r="A40" s="117"/>
      <c r="B40" s="118"/>
      <c r="C40" s="119"/>
      <c r="D40" s="119"/>
      <c r="E40" s="119"/>
      <c r="F40" s="119"/>
      <c r="G40" s="126"/>
      <c r="H40" s="126"/>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12"/>
    </row>
    <row r="41" spans="1:55" ht="45" customHeight="1">
      <c r="A41" s="117"/>
      <c r="B41" s="118"/>
      <c r="C41" s="119"/>
      <c r="D41" s="119"/>
      <c r="E41" s="119"/>
      <c r="F41" s="119"/>
      <c r="G41" s="126"/>
      <c r="H41" s="126"/>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12"/>
    </row>
    <row r="42" spans="1:55" ht="45" customHeight="1">
      <c r="A42" s="117"/>
      <c r="B42" s="118"/>
      <c r="C42" s="119"/>
      <c r="D42" s="119"/>
      <c r="E42" s="119"/>
      <c r="F42" s="119"/>
      <c r="G42" s="126"/>
      <c r="H42" s="126"/>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12"/>
    </row>
    <row r="43" spans="1:55" ht="45" customHeight="1">
      <c r="A43" s="117"/>
      <c r="B43" s="118"/>
      <c r="C43" s="119"/>
      <c r="D43" s="119"/>
      <c r="E43" s="119"/>
      <c r="F43" s="119"/>
      <c r="G43" s="126"/>
      <c r="H43" s="126"/>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12"/>
    </row>
    <row r="44" spans="1:55" ht="45" customHeight="1">
      <c r="A44" s="117"/>
      <c r="B44" s="118"/>
      <c r="C44" s="119"/>
      <c r="D44" s="119"/>
      <c r="E44" s="119"/>
      <c r="F44" s="119"/>
      <c r="G44" s="126"/>
      <c r="H44" s="126"/>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12"/>
    </row>
    <row r="45" spans="1:55" ht="45" customHeight="1">
      <c r="A45" s="117"/>
      <c r="B45" s="118"/>
      <c r="C45" s="119"/>
      <c r="D45" s="119"/>
      <c r="E45" s="119"/>
      <c r="F45" s="119"/>
      <c r="G45" s="126"/>
      <c r="H45" s="126"/>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12"/>
    </row>
    <row r="46" spans="1:55" ht="45" customHeight="1">
      <c r="A46" s="117"/>
      <c r="B46" s="118"/>
      <c r="C46" s="119"/>
      <c r="D46" s="119"/>
      <c r="E46" s="119"/>
      <c r="F46" s="119"/>
      <c r="G46" s="126"/>
      <c r="H46" s="126"/>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12"/>
    </row>
    <row r="47" spans="1:55" ht="45" customHeight="1">
      <c r="A47" s="117"/>
      <c r="B47" s="118"/>
      <c r="C47" s="119"/>
      <c r="D47" s="119"/>
      <c r="E47" s="119"/>
      <c r="F47" s="119"/>
      <c r="G47" s="126"/>
      <c r="H47" s="126"/>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12"/>
    </row>
    <row r="48" spans="1:55" ht="45" customHeight="1">
      <c r="A48" s="117"/>
      <c r="B48" s="118"/>
      <c r="C48" s="119"/>
      <c r="D48" s="119"/>
      <c r="E48" s="119"/>
      <c r="F48" s="119"/>
      <c r="G48" s="126"/>
      <c r="H48" s="126"/>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12"/>
    </row>
    <row r="49" spans="1:55" ht="48.75" customHeight="1">
      <c r="A49" s="117"/>
      <c r="B49" s="118"/>
      <c r="C49" s="119"/>
      <c r="D49" s="119"/>
      <c r="E49" s="119"/>
      <c r="F49" s="119"/>
      <c r="G49" s="126"/>
      <c r="H49" s="126"/>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12"/>
    </row>
    <row r="50" spans="1:55" ht="48.75" customHeight="1">
      <c r="A50" s="117"/>
      <c r="B50" s="118"/>
      <c r="C50" s="119"/>
      <c r="D50" s="119"/>
      <c r="E50" s="119"/>
      <c r="F50" s="119"/>
      <c r="G50" s="126"/>
      <c r="H50" s="126"/>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12"/>
    </row>
    <row r="51" spans="1:55" ht="48.75" customHeight="1">
      <c r="A51" s="117"/>
      <c r="B51" s="118"/>
      <c r="C51" s="119"/>
      <c r="D51" s="119"/>
      <c r="E51" s="119"/>
      <c r="F51" s="119"/>
      <c r="G51" s="126"/>
      <c r="H51" s="126"/>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12"/>
    </row>
    <row r="52" spans="1:55" ht="48.75" customHeight="1">
      <c r="A52" s="117"/>
      <c r="B52" s="118"/>
      <c r="C52" s="119"/>
      <c r="D52" s="119"/>
      <c r="E52" s="119"/>
      <c r="F52" s="119"/>
      <c r="G52" s="126"/>
      <c r="H52" s="126"/>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12"/>
    </row>
    <row r="53" spans="1:55" ht="48.75" customHeight="1">
      <c r="A53" s="117"/>
      <c r="B53" s="118"/>
      <c r="C53" s="119"/>
      <c r="D53" s="119"/>
      <c r="E53" s="119"/>
      <c r="F53" s="119"/>
      <c r="G53" s="126"/>
      <c r="H53" s="126"/>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12"/>
    </row>
    <row r="54" spans="1:55" ht="48.75" customHeight="1">
      <c r="A54" s="117"/>
      <c r="B54" s="118"/>
      <c r="C54" s="119"/>
      <c r="D54" s="119"/>
      <c r="E54" s="119"/>
      <c r="F54" s="119"/>
      <c r="G54" s="126"/>
      <c r="H54" s="126"/>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12"/>
    </row>
    <row r="55" spans="1:55" ht="48.75" customHeight="1">
      <c r="A55" s="117"/>
      <c r="B55" s="118"/>
      <c r="C55" s="119"/>
      <c r="D55" s="119"/>
      <c r="E55" s="119"/>
      <c r="F55" s="119"/>
      <c r="G55" s="126"/>
      <c r="H55" s="126"/>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12"/>
    </row>
    <row r="56" spans="1:55" ht="48.75" customHeight="1">
      <c r="A56" s="117"/>
      <c r="B56" s="118"/>
      <c r="C56" s="119"/>
      <c r="D56" s="119"/>
      <c r="E56" s="119"/>
      <c r="F56" s="119"/>
      <c r="G56" s="126"/>
      <c r="H56" s="126"/>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12"/>
    </row>
    <row r="57" spans="1:55" ht="48.75" customHeight="1">
      <c r="A57" s="117"/>
      <c r="B57" s="118"/>
      <c r="C57" s="119"/>
      <c r="D57" s="119"/>
      <c r="E57" s="119"/>
      <c r="F57" s="119"/>
      <c r="G57" s="126"/>
      <c r="H57" s="126"/>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12"/>
    </row>
    <row r="58" spans="1:55" ht="24.95" customHeight="1">
      <c r="A58" s="115"/>
      <c r="B58" s="115"/>
      <c r="C58" s="116"/>
      <c r="D58" s="116"/>
      <c r="E58" s="116"/>
      <c r="F58" s="116"/>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16"/>
    </row>
    <row r="59" spans="1:55" ht="24.95" customHeight="1">
      <c r="A59" s="115"/>
      <c r="B59" s="115"/>
      <c r="C59" s="116"/>
      <c r="D59" s="116"/>
      <c r="E59" s="116"/>
      <c r="F59" s="116"/>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16"/>
    </row>
    <row r="60" spans="1:55" ht="24.95" customHeight="1">
      <c r="A60" s="115"/>
      <c r="B60" s="115"/>
      <c r="C60" s="116"/>
      <c r="D60" s="116"/>
      <c r="E60" s="116"/>
      <c r="F60" s="116"/>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16"/>
    </row>
    <row r="61" spans="1:55" ht="24.95" customHeight="1">
      <c r="A61" s="115"/>
      <c r="B61" s="115"/>
      <c r="C61" s="116"/>
      <c r="D61" s="116"/>
      <c r="E61" s="116"/>
      <c r="F61" s="116"/>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16"/>
    </row>
    <row r="62" spans="1:55" ht="24.95" customHeight="1">
      <c r="A62" s="115"/>
      <c r="B62" s="115"/>
      <c r="C62" s="116"/>
      <c r="D62" s="116"/>
      <c r="E62" s="116"/>
      <c r="F62" s="11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16"/>
    </row>
    <row r="63" spans="1:55" ht="24.95" customHeight="1">
      <c r="A63" s="115"/>
      <c r="B63" s="115"/>
      <c r="C63" s="116"/>
      <c r="D63" s="116"/>
      <c r="E63" s="116"/>
      <c r="F63" s="116"/>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16"/>
    </row>
    <row r="64" spans="1:55" ht="24.95" customHeight="1">
      <c r="A64" s="115"/>
      <c r="B64" s="115"/>
      <c r="C64" s="116"/>
      <c r="D64" s="116"/>
      <c r="E64" s="116"/>
      <c r="F64" s="11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16"/>
    </row>
    <row r="65" spans="1:55" ht="24.95" customHeight="1">
      <c r="A65" s="115"/>
      <c r="B65" s="115"/>
      <c r="C65" s="116"/>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16"/>
    </row>
    <row r="66" spans="1:55" ht="24.95" customHeight="1">
      <c r="A66" s="115"/>
      <c r="B66" s="115"/>
      <c r="C66" s="116"/>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16"/>
    </row>
    <row r="67" spans="1:55" ht="24.95" customHeight="1">
      <c r="A67" s="111" t="s">
        <v>31</v>
      </c>
      <c r="B67" s="112" t="s">
        <v>32</v>
      </c>
      <c r="C67" s="112"/>
      <c r="D67" s="112"/>
      <c r="E67" s="112"/>
      <c r="F67" s="11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12"/>
    </row>
    <row r="68" spans="1:55" ht="24.95" customHeight="1">
      <c r="A68" s="111" t="s">
        <v>33</v>
      </c>
      <c r="B68" s="112" t="s">
        <v>34</v>
      </c>
      <c r="C68" s="112"/>
      <c r="D68" s="112"/>
      <c r="E68" s="112"/>
      <c r="F68" s="11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12"/>
    </row>
    <row r="69" spans="1:55" ht="24.95" customHeight="1">
      <c r="A69" s="115"/>
      <c r="B69" s="115" t="s">
        <v>46</v>
      </c>
      <c r="C69" s="116"/>
      <c r="D69" s="116"/>
      <c r="E69" s="116"/>
      <c r="F69" s="116"/>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16"/>
    </row>
    <row r="70" spans="1:55" ht="43.5" customHeight="1">
      <c r="A70" s="115" t="s">
        <v>30</v>
      </c>
      <c r="B70" s="116" t="s">
        <v>123</v>
      </c>
      <c r="C70" s="116"/>
      <c r="D70" s="116"/>
      <c r="E70" s="116"/>
      <c r="F70" s="116"/>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16"/>
    </row>
    <row r="71" spans="1:55" ht="45" customHeight="1">
      <c r="A71" s="115" t="s">
        <v>79</v>
      </c>
      <c r="B71" s="116" t="s">
        <v>119</v>
      </c>
      <c r="C71" s="116"/>
      <c r="D71" s="116"/>
      <c r="E71" s="116"/>
      <c r="F71" s="116"/>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16"/>
    </row>
    <row r="72" spans="1:55" ht="78.75" customHeight="1">
      <c r="A72" s="115" t="s">
        <v>81</v>
      </c>
      <c r="B72" s="116" t="s">
        <v>120</v>
      </c>
      <c r="C72" s="116"/>
      <c r="D72" s="116"/>
      <c r="E72" s="116"/>
      <c r="F72" s="116"/>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16"/>
    </row>
    <row r="73" spans="1:55" ht="51" customHeight="1">
      <c r="A73" s="115"/>
      <c r="B73" s="115" t="s">
        <v>246</v>
      </c>
      <c r="C73" s="116"/>
      <c r="D73" s="116"/>
      <c r="E73" s="116"/>
      <c r="F73" s="116"/>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16"/>
    </row>
    <row r="74" spans="1:55" s="140" customFormat="1" ht="80.25" customHeight="1">
      <c r="A74" s="117" t="s">
        <v>15</v>
      </c>
      <c r="B74" s="118" t="s">
        <v>255</v>
      </c>
      <c r="C74" s="123">
        <v>7557331</v>
      </c>
      <c r="D74" s="119" t="s">
        <v>240</v>
      </c>
      <c r="E74" s="119" t="s">
        <v>266</v>
      </c>
      <c r="F74" s="119" t="s">
        <v>269</v>
      </c>
      <c r="G74" s="120">
        <v>5158.7209999999995</v>
      </c>
      <c r="H74" s="120">
        <v>5158.7209999999995</v>
      </c>
      <c r="I74" s="136"/>
      <c r="J74" s="136"/>
      <c r="K74" s="120">
        <f>L74</f>
        <v>4379</v>
      </c>
      <c r="L74" s="120">
        <v>4379</v>
      </c>
      <c r="M74" s="136"/>
      <c r="N74" s="136"/>
      <c r="O74" s="137">
        <v>3692</v>
      </c>
      <c r="P74" s="137">
        <v>3692</v>
      </c>
      <c r="Q74" s="136"/>
      <c r="R74" s="136"/>
      <c r="S74" s="138">
        <f>P74</f>
        <v>3692</v>
      </c>
      <c r="T74" s="138">
        <f>S74-0.0007</f>
        <v>3691.9992999999999</v>
      </c>
      <c r="U74" s="138">
        <v>1467</v>
      </c>
      <c r="V74" s="138">
        <v>1467</v>
      </c>
      <c r="W74" s="136"/>
      <c r="X74" s="136"/>
      <c r="Y74" s="136">
        <f>Z74</f>
        <v>631.96299999999997</v>
      </c>
      <c r="Z74" s="136">
        <v>631.96299999999997</v>
      </c>
      <c r="AA74" s="136">
        <f>Z74</f>
        <v>631.96299999999997</v>
      </c>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9"/>
    </row>
    <row r="75" spans="1:55" s="140" customFormat="1" ht="50.25" customHeight="1">
      <c r="A75" s="117" t="s">
        <v>15</v>
      </c>
      <c r="B75" s="118" t="s">
        <v>256</v>
      </c>
      <c r="C75" s="141">
        <v>7569889</v>
      </c>
      <c r="D75" s="119" t="s">
        <v>235</v>
      </c>
      <c r="E75" s="119" t="s">
        <v>267</v>
      </c>
      <c r="F75" s="119" t="s">
        <v>270</v>
      </c>
      <c r="G75" s="120">
        <v>886.5</v>
      </c>
      <c r="H75" s="120">
        <v>886.5</v>
      </c>
      <c r="I75" s="136"/>
      <c r="J75" s="136"/>
      <c r="K75" s="120">
        <f t="shared" ref="K75:K87" si="0">L75</f>
        <v>587</v>
      </c>
      <c r="L75" s="120">
        <v>587</v>
      </c>
      <c r="M75" s="136"/>
      <c r="N75" s="136"/>
      <c r="O75" s="136">
        <v>578</v>
      </c>
      <c r="P75" s="136">
        <v>578</v>
      </c>
      <c r="Q75" s="136"/>
      <c r="R75" s="136"/>
      <c r="S75" s="136">
        <v>578</v>
      </c>
      <c r="T75" s="136">
        <v>578</v>
      </c>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9"/>
    </row>
    <row r="76" spans="1:55" s="140" customFormat="1" ht="98.25" customHeight="1">
      <c r="A76" s="117" t="s">
        <v>15</v>
      </c>
      <c r="B76" s="118" t="s">
        <v>257</v>
      </c>
      <c r="C76" s="141">
        <v>7569891</v>
      </c>
      <c r="D76" s="119" t="s">
        <v>235</v>
      </c>
      <c r="E76" s="119">
        <v>2016</v>
      </c>
      <c r="F76" s="119" t="s">
        <v>271</v>
      </c>
      <c r="G76" s="120">
        <v>921.3</v>
      </c>
      <c r="H76" s="120">
        <v>921.3</v>
      </c>
      <c r="I76" s="136"/>
      <c r="J76" s="136"/>
      <c r="K76" s="120">
        <f t="shared" si="0"/>
        <v>921</v>
      </c>
      <c r="L76" s="120">
        <v>921</v>
      </c>
      <c r="M76" s="136"/>
      <c r="N76" s="136"/>
      <c r="O76" s="136">
        <v>921</v>
      </c>
      <c r="P76" s="136">
        <v>921</v>
      </c>
      <c r="Q76" s="136"/>
      <c r="R76" s="136"/>
      <c r="S76" s="136">
        <v>921</v>
      </c>
      <c r="T76" s="136">
        <v>921</v>
      </c>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9"/>
    </row>
    <row r="77" spans="1:55" s="140" customFormat="1" ht="93.75" customHeight="1">
      <c r="A77" s="119" t="s">
        <v>15</v>
      </c>
      <c r="B77" s="118" t="s">
        <v>258</v>
      </c>
      <c r="C77" s="141">
        <v>7576884</v>
      </c>
      <c r="D77" s="119" t="s">
        <v>240</v>
      </c>
      <c r="E77" s="119" t="s">
        <v>266</v>
      </c>
      <c r="F77" s="119" t="s">
        <v>272</v>
      </c>
      <c r="G77" s="120">
        <v>3632.2983450000002</v>
      </c>
      <c r="H77" s="120">
        <v>3632.2983450000002</v>
      </c>
      <c r="I77" s="136"/>
      <c r="J77" s="136"/>
      <c r="K77" s="120">
        <f t="shared" si="0"/>
        <v>841</v>
      </c>
      <c r="L77" s="120">
        <v>841</v>
      </c>
      <c r="M77" s="136"/>
      <c r="N77" s="136"/>
      <c r="O77" s="136">
        <v>1432</v>
      </c>
      <c r="P77" s="136">
        <v>1432</v>
      </c>
      <c r="Q77" s="136"/>
      <c r="R77" s="136"/>
      <c r="S77" s="136">
        <v>760</v>
      </c>
      <c r="T77" s="136">
        <v>760</v>
      </c>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9"/>
    </row>
    <row r="78" spans="1:55" s="140" customFormat="1" ht="63.75" customHeight="1">
      <c r="A78" s="119" t="s">
        <v>15</v>
      </c>
      <c r="B78" s="118" t="s">
        <v>259</v>
      </c>
      <c r="C78" s="141">
        <v>7612160</v>
      </c>
      <c r="D78" s="119" t="s">
        <v>240</v>
      </c>
      <c r="E78" s="119" t="s">
        <v>250</v>
      </c>
      <c r="F78" s="119" t="s">
        <v>273</v>
      </c>
      <c r="G78" s="120">
        <v>4015.3139999999999</v>
      </c>
      <c r="H78" s="120">
        <v>4015.3139999999999</v>
      </c>
      <c r="I78" s="136"/>
      <c r="J78" s="136"/>
      <c r="K78" s="120">
        <f t="shared" si="0"/>
        <v>4015</v>
      </c>
      <c r="L78" s="120">
        <v>4015</v>
      </c>
      <c r="M78" s="136"/>
      <c r="N78" s="136"/>
      <c r="O78" s="136"/>
      <c r="P78" s="136"/>
      <c r="Q78" s="136"/>
      <c r="R78" s="136"/>
      <c r="S78" s="136"/>
      <c r="T78" s="136"/>
      <c r="U78" s="136">
        <v>1998</v>
      </c>
      <c r="V78" s="136">
        <v>1998</v>
      </c>
      <c r="W78" s="136"/>
      <c r="X78" s="136"/>
      <c r="Y78" s="136"/>
      <c r="Z78" s="136">
        <f>AA78</f>
        <v>1638.249</v>
      </c>
      <c r="AA78" s="136">
        <f>1638.249</f>
        <v>1638.249</v>
      </c>
      <c r="AB78" s="136">
        <f>AA7</f>
        <v>0</v>
      </c>
      <c r="AC78" s="136"/>
      <c r="AD78" s="136"/>
      <c r="AE78" s="136"/>
      <c r="AF78" s="136">
        <v>2017</v>
      </c>
      <c r="AG78" s="136">
        <v>2017</v>
      </c>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9"/>
    </row>
    <row r="79" spans="1:55" s="140" customFormat="1" ht="65.25" customHeight="1">
      <c r="A79" s="117" t="s">
        <v>15</v>
      </c>
      <c r="B79" s="118" t="s">
        <v>260</v>
      </c>
      <c r="C79" s="141">
        <v>7621054</v>
      </c>
      <c r="D79" s="119" t="s">
        <v>235</v>
      </c>
      <c r="E79" s="119" t="s">
        <v>250</v>
      </c>
      <c r="F79" s="128" t="s">
        <v>274</v>
      </c>
      <c r="G79" s="120">
        <v>2293.4404039999999</v>
      </c>
      <c r="H79" s="120">
        <v>2293.4404039999999</v>
      </c>
      <c r="I79" s="136"/>
      <c r="J79" s="136"/>
      <c r="K79" s="120">
        <f t="shared" si="0"/>
        <v>1844.867</v>
      </c>
      <c r="L79" s="120">
        <f>2054-209.133</f>
        <v>1844.867</v>
      </c>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9"/>
    </row>
    <row r="80" spans="1:55" s="140" customFormat="1" ht="50.25" customHeight="1">
      <c r="A80" s="117" t="s">
        <v>15</v>
      </c>
      <c r="B80" s="118" t="s">
        <v>241</v>
      </c>
      <c r="C80" s="141">
        <v>7653237</v>
      </c>
      <c r="D80" s="119" t="s">
        <v>240</v>
      </c>
      <c r="E80" s="120" t="s">
        <v>247</v>
      </c>
      <c r="F80" s="139" t="s">
        <v>249</v>
      </c>
      <c r="G80" s="121">
        <v>1590</v>
      </c>
      <c r="H80" s="121">
        <v>1590</v>
      </c>
      <c r="I80" s="136"/>
      <c r="J80" s="136"/>
      <c r="K80" s="120">
        <f t="shared" si="0"/>
        <v>1490</v>
      </c>
      <c r="L80" s="120">
        <v>1490</v>
      </c>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9"/>
    </row>
    <row r="81" spans="1:55" s="140" customFormat="1" ht="47.25" customHeight="1">
      <c r="A81" s="117" t="s">
        <v>15</v>
      </c>
      <c r="B81" s="118" t="s">
        <v>242</v>
      </c>
      <c r="C81" s="141">
        <v>7654493</v>
      </c>
      <c r="D81" s="119" t="s">
        <v>240</v>
      </c>
      <c r="E81" s="119" t="s">
        <v>247</v>
      </c>
      <c r="F81" s="124" t="s">
        <v>251</v>
      </c>
      <c r="G81" s="121">
        <v>2293.4404039999999</v>
      </c>
      <c r="H81" s="121">
        <v>2293.4404039999999</v>
      </c>
      <c r="I81" s="136"/>
      <c r="J81" s="136"/>
      <c r="K81" s="120">
        <f t="shared" si="0"/>
        <v>1858</v>
      </c>
      <c r="L81" s="120">
        <v>1858</v>
      </c>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9"/>
    </row>
    <row r="82" spans="1:55" s="140" customFormat="1" ht="62.25" customHeight="1">
      <c r="A82" s="117" t="s">
        <v>15</v>
      </c>
      <c r="B82" s="118" t="s">
        <v>243</v>
      </c>
      <c r="C82" s="119"/>
      <c r="D82" s="119"/>
      <c r="E82" s="119" t="s">
        <v>248</v>
      </c>
      <c r="F82" s="124" t="s">
        <v>252</v>
      </c>
      <c r="G82" s="121">
        <v>1455.2619999999999</v>
      </c>
      <c r="H82" s="121">
        <v>1455.2619999999999</v>
      </c>
      <c r="I82" s="136"/>
      <c r="J82" s="136"/>
      <c r="K82" s="120">
        <f t="shared" si="0"/>
        <v>1335</v>
      </c>
      <c r="L82" s="120">
        <f>1423-88</f>
        <v>1335</v>
      </c>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9"/>
    </row>
    <row r="83" spans="1:55" s="140" customFormat="1" ht="60" customHeight="1">
      <c r="A83" s="129" t="s">
        <v>15</v>
      </c>
      <c r="B83" s="118" t="s">
        <v>244</v>
      </c>
      <c r="C83" s="119">
        <v>7708106</v>
      </c>
      <c r="D83" s="119" t="s">
        <v>240</v>
      </c>
      <c r="E83" s="119" t="s">
        <v>247</v>
      </c>
      <c r="F83" s="119" t="s">
        <v>253</v>
      </c>
      <c r="G83" s="126">
        <v>4453.4960000000001</v>
      </c>
      <c r="H83" s="126">
        <v>4453.4960000000001</v>
      </c>
      <c r="I83" s="136"/>
      <c r="J83" s="136"/>
      <c r="K83" s="120">
        <f t="shared" si="0"/>
        <v>4272</v>
      </c>
      <c r="L83" s="120">
        <v>4272</v>
      </c>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9"/>
    </row>
    <row r="84" spans="1:55" s="140" customFormat="1" ht="66" customHeight="1">
      <c r="A84" s="129" t="s">
        <v>15</v>
      </c>
      <c r="B84" s="118" t="s">
        <v>261</v>
      </c>
      <c r="C84" s="119">
        <v>7652357</v>
      </c>
      <c r="D84" s="119" t="s">
        <v>240</v>
      </c>
      <c r="E84" s="119" t="s">
        <v>247</v>
      </c>
      <c r="F84" s="128" t="s">
        <v>275</v>
      </c>
      <c r="G84" s="120">
        <v>4200</v>
      </c>
      <c r="H84" s="120">
        <v>4200</v>
      </c>
      <c r="I84" s="136"/>
      <c r="J84" s="136"/>
      <c r="K84" s="120">
        <f t="shared" si="0"/>
        <v>1409</v>
      </c>
      <c r="L84" s="120">
        <f>610+799</f>
        <v>1409</v>
      </c>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9"/>
    </row>
    <row r="85" spans="1:55" s="140" customFormat="1" ht="66" customHeight="1">
      <c r="A85" s="117" t="s">
        <v>15</v>
      </c>
      <c r="B85" s="118" t="s">
        <v>245</v>
      </c>
      <c r="C85" s="141">
        <v>7658758</v>
      </c>
      <c r="D85" s="119" t="s">
        <v>240</v>
      </c>
      <c r="E85" s="119" t="s">
        <v>247</v>
      </c>
      <c r="F85" s="128" t="s">
        <v>275</v>
      </c>
      <c r="G85" s="120">
        <v>6145</v>
      </c>
      <c r="H85" s="120">
        <v>6145</v>
      </c>
      <c r="I85" s="136"/>
      <c r="J85" s="136"/>
      <c r="K85" s="120">
        <f t="shared" si="0"/>
        <v>2670</v>
      </c>
      <c r="L85" s="120">
        <v>2670</v>
      </c>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9"/>
    </row>
    <row r="86" spans="1:55" s="140" customFormat="1" ht="66" customHeight="1">
      <c r="A86" s="117" t="s">
        <v>15</v>
      </c>
      <c r="B86" s="118" t="s">
        <v>262</v>
      </c>
      <c r="C86" s="119">
        <v>7640768</v>
      </c>
      <c r="D86" s="119" t="s">
        <v>239</v>
      </c>
      <c r="E86" s="119" t="s">
        <v>250</v>
      </c>
      <c r="F86" s="128" t="s">
        <v>276</v>
      </c>
      <c r="G86" s="120">
        <v>9930.1450000000004</v>
      </c>
      <c r="H86" s="120">
        <v>9930.1450000000004</v>
      </c>
      <c r="I86" s="136"/>
      <c r="J86" s="136"/>
      <c r="K86" s="120">
        <f t="shared" si="0"/>
        <v>1371</v>
      </c>
      <c r="L86" s="120">
        <v>1371</v>
      </c>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9"/>
    </row>
    <row r="87" spans="1:55" s="140" customFormat="1" ht="66" customHeight="1">
      <c r="A87" s="117" t="s">
        <v>15</v>
      </c>
      <c r="B87" s="118" t="s">
        <v>263</v>
      </c>
      <c r="C87" s="119">
        <v>7733978</v>
      </c>
      <c r="D87" s="119" t="s">
        <v>240</v>
      </c>
      <c r="E87" s="128" t="s">
        <v>247</v>
      </c>
      <c r="F87" s="128" t="s">
        <v>277</v>
      </c>
      <c r="G87" s="120">
        <f>4045.571616</f>
        <v>4045.5716160000002</v>
      </c>
      <c r="H87" s="120">
        <f>4045.571616</f>
        <v>4045.5716160000002</v>
      </c>
      <c r="I87" s="136"/>
      <c r="J87" s="136"/>
      <c r="K87" s="120">
        <f t="shared" si="0"/>
        <v>2320</v>
      </c>
      <c r="L87" s="120">
        <f>2320</f>
        <v>2320</v>
      </c>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9"/>
    </row>
    <row r="88" spans="1:55" s="140" customFormat="1" ht="66" customHeight="1">
      <c r="A88" s="117" t="s">
        <v>15</v>
      </c>
      <c r="B88" s="118" t="s">
        <v>264</v>
      </c>
      <c r="C88" s="139"/>
      <c r="D88" s="119" t="s">
        <v>239</v>
      </c>
      <c r="E88" s="119" t="s">
        <v>268</v>
      </c>
      <c r="F88" s="128" t="s">
        <v>278</v>
      </c>
      <c r="G88" s="130">
        <v>2202.6239999999998</v>
      </c>
      <c r="H88" s="130">
        <v>2202.6239999999998</v>
      </c>
      <c r="I88" s="136"/>
      <c r="J88" s="136"/>
      <c r="K88" s="120">
        <f>L88</f>
        <v>1748.5140000000001</v>
      </c>
      <c r="L88" s="120">
        <f>1455+88+55+209.133-58.619</f>
        <v>1748.5140000000001</v>
      </c>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9"/>
    </row>
    <row r="89" spans="1:55" s="140" customFormat="1" ht="66" customHeight="1">
      <c r="A89" s="117" t="s">
        <v>15</v>
      </c>
      <c r="B89" s="118" t="s">
        <v>265</v>
      </c>
      <c r="C89" s="119">
        <v>7733977</v>
      </c>
      <c r="D89" s="119" t="s">
        <v>240</v>
      </c>
      <c r="E89" s="128" t="s">
        <v>247</v>
      </c>
      <c r="F89" s="128" t="s">
        <v>279</v>
      </c>
      <c r="G89" s="120">
        <v>503.50590299999999</v>
      </c>
      <c r="H89" s="120">
        <v>503.50590299999999</v>
      </c>
      <c r="I89" s="136"/>
      <c r="J89" s="136"/>
      <c r="K89" s="120">
        <f>L89</f>
        <v>58.619</v>
      </c>
      <c r="L89" s="120">
        <v>58.619</v>
      </c>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9"/>
    </row>
    <row r="90" spans="1:55" ht="37.5" customHeight="1">
      <c r="A90" s="115"/>
      <c r="B90" s="116"/>
      <c r="C90" s="116"/>
      <c r="D90" s="116"/>
      <c r="E90" s="116"/>
      <c r="F90" s="116"/>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16"/>
    </row>
    <row r="91" spans="1:55" ht="37.5" customHeight="1">
      <c r="A91" s="115"/>
      <c r="B91" s="116"/>
      <c r="C91" s="116"/>
      <c r="D91" s="116"/>
      <c r="E91" s="116"/>
      <c r="F91" s="116"/>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16"/>
    </row>
    <row r="92" spans="1:55" ht="37.5" customHeight="1">
      <c r="A92" s="115"/>
      <c r="B92" s="116"/>
      <c r="C92" s="116"/>
      <c r="D92" s="116"/>
      <c r="E92" s="116"/>
      <c r="F92" s="116"/>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16"/>
    </row>
    <row r="93" spans="1:55" ht="37.5" customHeight="1">
      <c r="A93" s="115"/>
      <c r="B93" s="116"/>
      <c r="C93" s="116"/>
      <c r="D93" s="116"/>
      <c r="E93" s="116"/>
      <c r="F93" s="116"/>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16"/>
    </row>
    <row r="94" spans="1:55" ht="37.5" customHeight="1">
      <c r="A94" s="115"/>
      <c r="B94" s="116"/>
      <c r="C94" s="116"/>
      <c r="D94" s="116"/>
      <c r="E94" s="116"/>
      <c r="F94" s="116"/>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16"/>
    </row>
    <row r="95" spans="1:55" ht="37.5" customHeight="1">
      <c r="A95" s="115"/>
      <c r="B95" s="116"/>
      <c r="C95" s="116"/>
      <c r="D95" s="116"/>
      <c r="E95" s="116"/>
      <c r="F95" s="116"/>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16"/>
    </row>
    <row r="96" spans="1:55" ht="37.5" customHeight="1">
      <c r="A96" s="115"/>
      <c r="B96" s="116"/>
      <c r="C96" s="116"/>
      <c r="D96" s="116"/>
      <c r="E96" s="116"/>
      <c r="F96" s="116"/>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16"/>
    </row>
    <row r="97" spans="1:55" ht="37.5" customHeight="1">
      <c r="A97" s="115"/>
      <c r="B97" s="116"/>
      <c r="C97" s="116"/>
      <c r="D97" s="116"/>
      <c r="E97" s="116"/>
      <c r="F97" s="116"/>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16"/>
    </row>
    <row r="98" spans="1:55" ht="37.5" customHeight="1">
      <c r="A98" s="115"/>
      <c r="B98" s="116"/>
      <c r="C98" s="116"/>
      <c r="D98" s="116"/>
      <c r="E98" s="116"/>
      <c r="F98" s="116"/>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16"/>
    </row>
    <row r="99" spans="1:55" ht="37.5" customHeight="1">
      <c r="A99" s="115"/>
      <c r="B99" s="116"/>
      <c r="C99" s="116"/>
      <c r="D99" s="116"/>
      <c r="E99" s="116"/>
      <c r="F99" s="116"/>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16"/>
    </row>
    <row r="100" spans="1:55" ht="37.5" customHeight="1">
      <c r="A100" s="115"/>
      <c r="B100" s="116"/>
      <c r="C100" s="116"/>
      <c r="D100" s="116"/>
      <c r="E100" s="116"/>
      <c r="F100" s="116"/>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16"/>
    </row>
    <row r="101" spans="1:55" ht="37.5" customHeight="1">
      <c r="A101" s="115"/>
      <c r="B101" s="116"/>
      <c r="C101" s="116"/>
      <c r="D101" s="116"/>
      <c r="E101" s="116"/>
      <c r="F101" s="116"/>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16"/>
    </row>
    <row r="102" spans="1:55" ht="37.5" customHeight="1">
      <c r="A102" s="115"/>
      <c r="B102" s="116"/>
      <c r="C102" s="116"/>
      <c r="D102" s="116"/>
      <c r="E102" s="116"/>
      <c r="F102" s="116"/>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16"/>
    </row>
    <row r="103" spans="1:55" ht="37.5" customHeight="1">
      <c r="A103" s="115"/>
      <c r="B103" s="116"/>
      <c r="C103" s="116"/>
      <c r="D103" s="116"/>
      <c r="E103" s="116"/>
      <c r="F103" s="116"/>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16"/>
    </row>
    <row r="104" spans="1:55" ht="37.5" customHeight="1">
      <c r="A104" s="115"/>
      <c r="B104" s="116"/>
      <c r="C104" s="116"/>
      <c r="D104" s="116"/>
      <c r="E104" s="116"/>
      <c r="F104" s="116"/>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16"/>
    </row>
    <row r="105" spans="1:55" ht="37.5" customHeight="1">
      <c r="A105" s="115"/>
      <c r="B105" s="116"/>
      <c r="C105" s="116"/>
      <c r="D105" s="116"/>
      <c r="E105" s="116"/>
      <c r="F105" s="116"/>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16"/>
    </row>
    <row r="106" spans="1:55" ht="37.5" customHeight="1">
      <c r="A106" s="115"/>
      <c r="B106" s="116"/>
      <c r="C106" s="116"/>
      <c r="D106" s="116"/>
      <c r="E106" s="116"/>
      <c r="F106" s="116"/>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16"/>
    </row>
    <row r="107" spans="1:55" ht="37.5" customHeight="1">
      <c r="A107" s="115"/>
      <c r="B107" s="116"/>
      <c r="C107" s="116"/>
      <c r="D107" s="116"/>
      <c r="E107" s="116"/>
      <c r="F107" s="116"/>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16"/>
    </row>
    <row r="108" spans="1:55" ht="37.5" customHeight="1">
      <c r="A108" s="115"/>
      <c r="B108" s="116"/>
      <c r="C108" s="116"/>
      <c r="D108" s="116"/>
      <c r="E108" s="116"/>
      <c r="F108" s="116"/>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16"/>
    </row>
    <row r="109" spans="1:55" ht="37.5" customHeight="1">
      <c r="A109" s="115"/>
      <c r="B109" s="116"/>
      <c r="C109" s="116"/>
      <c r="D109" s="116"/>
      <c r="E109" s="116"/>
      <c r="F109" s="116"/>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16"/>
    </row>
    <row r="110" spans="1:55" ht="37.5" customHeight="1">
      <c r="A110" s="115"/>
      <c r="B110" s="116"/>
      <c r="C110" s="116"/>
      <c r="D110" s="116"/>
      <c r="E110" s="116"/>
      <c r="F110" s="116"/>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16"/>
    </row>
    <row r="111" spans="1:55" ht="37.5" customHeight="1">
      <c r="A111" s="115"/>
      <c r="B111" s="116"/>
      <c r="C111" s="116"/>
      <c r="D111" s="116"/>
      <c r="E111" s="116"/>
      <c r="F111" s="116"/>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16"/>
    </row>
    <row r="112" spans="1:55" ht="37.5" customHeight="1">
      <c r="A112" s="115"/>
      <c r="B112" s="116"/>
      <c r="C112" s="116"/>
      <c r="D112" s="116"/>
      <c r="E112" s="116"/>
      <c r="F112" s="116"/>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16"/>
    </row>
    <row r="113" spans="1:55" ht="37.5" customHeight="1">
      <c r="A113" s="115"/>
      <c r="B113" s="116"/>
      <c r="C113" s="116"/>
      <c r="D113" s="116"/>
      <c r="E113" s="116"/>
      <c r="F113" s="116"/>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16"/>
    </row>
    <row r="114" spans="1:55" ht="37.5" customHeight="1">
      <c r="A114" s="115"/>
      <c r="B114" s="116"/>
      <c r="C114" s="116"/>
      <c r="D114" s="116"/>
      <c r="E114" s="116"/>
      <c r="F114" s="116"/>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16"/>
    </row>
    <row r="115" spans="1:55" ht="37.5" customHeight="1">
      <c r="A115" s="115"/>
      <c r="B115" s="116"/>
      <c r="C115" s="116"/>
      <c r="D115" s="116"/>
      <c r="E115" s="116"/>
      <c r="F115" s="116"/>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16"/>
    </row>
    <row r="116" spans="1:55" ht="37.5" customHeight="1">
      <c r="A116" s="115"/>
      <c r="B116" s="116"/>
      <c r="C116" s="116"/>
      <c r="D116" s="116"/>
      <c r="E116" s="116"/>
      <c r="F116" s="116"/>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16"/>
    </row>
    <row r="117" spans="1:55" ht="45" customHeight="1">
      <c r="A117" s="117"/>
      <c r="B117" s="118"/>
      <c r="C117" s="119"/>
      <c r="D117" s="119"/>
      <c r="E117" s="119"/>
      <c r="F117" s="119"/>
      <c r="G117" s="126"/>
      <c r="H117" s="126"/>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12"/>
    </row>
    <row r="118" spans="1:55" ht="45" customHeight="1">
      <c r="A118" s="117"/>
      <c r="B118" s="118"/>
      <c r="C118" s="119"/>
      <c r="D118" s="119"/>
      <c r="E118" s="119"/>
      <c r="F118" s="119"/>
      <c r="G118" s="126"/>
      <c r="H118" s="126"/>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12"/>
    </row>
    <row r="119" spans="1:55" ht="45" customHeight="1">
      <c r="A119" s="117"/>
      <c r="B119" s="118"/>
      <c r="C119" s="119"/>
      <c r="D119" s="119"/>
      <c r="E119" s="119"/>
      <c r="F119" s="119"/>
      <c r="G119" s="126"/>
      <c r="H119" s="126"/>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12"/>
    </row>
    <row r="120" spans="1:55" ht="45" customHeight="1">
      <c r="A120" s="117"/>
      <c r="B120" s="118"/>
      <c r="C120" s="119"/>
      <c r="D120" s="119"/>
      <c r="E120" s="119"/>
      <c r="F120" s="119"/>
      <c r="G120" s="126"/>
      <c r="H120" s="126"/>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12"/>
    </row>
    <row r="121" spans="1:55" ht="45" customHeight="1">
      <c r="A121" s="117"/>
      <c r="B121" s="118"/>
      <c r="C121" s="119"/>
      <c r="D121" s="119"/>
      <c r="E121" s="119"/>
      <c r="F121" s="119"/>
      <c r="G121" s="126"/>
      <c r="H121" s="126"/>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12"/>
    </row>
    <row r="122" spans="1:55" ht="45" customHeight="1">
      <c r="A122" s="117"/>
      <c r="B122" s="118"/>
      <c r="C122" s="119"/>
      <c r="D122" s="119"/>
      <c r="E122" s="119"/>
      <c r="F122" s="119"/>
      <c r="G122" s="126"/>
      <c r="H122" s="126"/>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12"/>
    </row>
    <row r="123" spans="1:55" ht="45" customHeight="1">
      <c r="A123" s="117"/>
      <c r="B123" s="118"/>
      <c r="C123" s="119"/>
      <c r="D123" s="119"/>
      <c r="E123" s="119"/>
      <c r="F123" s="119"/>
      <c r="G123" s="126"/>
      <c r="H123" s="126"/>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12"/>
    </row>
    <row r="124" spans="1:55" ht="45" customHeight="1">
      <c r="A124" s="117"/>
      <c r="B124" s="118"/>
      <c r="C124" s="119"/>
      <c r="D124" s="119"/>
      <c r="E124" s="119"/>
      <c r="F124" s="119"/>
      <c r="G124" s="126"/>
      <c r="H124" s="126"/>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12"/>
    </row>
    <row r="125" spans="1:55" ht="45" customHeight="1">
      <c r="A125" s="117"/>
      <c r="B125" s="118"/>
      <c r="C125" s="119"/>
      <c r="D125" s="119"/>
      <c r="E125" s="119"/>
      <c r="F125" s="119"/>
      <c r="G125" s="126"/>
      <c r="H125" s="126"/>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12"/>
    </row>
    <row r="126" spans="1:55" ht="45" customHeight="1">
      <c r="A126" s="117"/>
      <c r="B126" s="118"/>
      <c r="C126" s="119"/>
      <c r="D126" s="119"/>
      <c r="E126" s="119"/>
      <c r="F126" s="119"/>
      <c r="G126" s="126"/>
      <c r="H126" s="126"/>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12"/>
    </row>
    <row r="127" spans="1:55" ht="45" customHeight="1">
      <c r="A127" s="117"/>
      <c r="B127" s="118"/>
      <c r="C127" s="119"/>
      <c r="D127" s="119"/>
      <c r="E127" s="119"/>
      <c r="F127" s="119"/>
      <c r="G127" s="126"/>
      <c r="H127" s="126"/>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12"/>
    </row>
    <row r="128" spans="1:55" ht="45" customHeight="1">
      <c r="A128" s="117"/>
      <c r="B128" s="118"/>
      <c r="C128" s="119"/>
      <c r="D128" s="119"/>
      <c r="E128" s="119"/>
      <c r="F128" s="119"/>
      <c r="G128" s="126"/>
      <c r="H128" s="126"/>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12"/>
    </row>
    <row r="129" spans="1:55" ht="45" customHeight="1">
      <c r="A129" s="117"/>
      <c r="B129" s="118"/>
      <c r="C129" s="119"/>
      <c r="D129" s="119"/>
      <c r="E129" s="119"/>
      <c r="F129" s="119"/>
      <c r="G129" s="126"/>
      <c r="H129" s="126"/>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12"/>
    </row>
    <row r="130" spans="1:55" ht="45" customHeight="1">
      <c r="A130" s="117"/>
      <c r="B130" s="118"/>
      <c r="C130" s="119"/>
      <c r="D130" s="119"/>
      <c r="E130" s="119"/>
      <c r="F130" s="119"/>
      <c r="G130" s="126"/>
      <c r="H130" s="126"/>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12"/>
    </row>
    <row r="131" spans="1:55" ht="45" customHeight="1">
      <c r="A131" s="117"/>
      <c r="B131" s="118"/>
      <c r="C131" s="119"/>
      <c r="D131" s="119"/>
      <c r="E131" s="119"/>
      <c r="F131" s="119"/>
      <c r="G131" s="126"/>
      <c r="H131" s="126"/>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12"/>
    </row>
    <row r="132" spans="1:55" ht="45" customHeight="1">
      <c r="A132" s="117"/>
      <c r="B132" s="118"/>
      <c r="C132" s="119"/>
      <c r="D132" s="119"/>
      <c r="E132" s="119"/>
      <c r="F132" s="119"/>
      <c r="G132" s="126"/>
      <c r="H132" s="126"/>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12"/>
    </row>
    <row r="133" spans="1:55" ht="45" customHeight="1">
      <c r="A133" s="117"/>
      <c r="B133" s="118"/>
      <c r="C133" s="119"/>
      <c r="D133" s="119"/>
      <c r="E133" s="119"/>
      <c r="F133" s="119"/>
      <c r="G133" s="126"/>
      <c r="H133" s="126"/>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12"/>
    </row>
    <row r="134" spans="1:55" ht="45" customHeight="1">
      <c r="A134" s="117"/>
      <c r="B134" s="118"/>
      <c r="C134" s="119"/>
      <c r="D134" s="119"/>
      <c r="E134" s="119"/>
      <c r="F134" s="119"/>
      <c r="G134" s="126"/>
      <c r="H134" s="126"/>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12"/>
    </row>
    <row r="135" spans="1:55" ht="45" customHeight="1">
      <c r="A135" s="117"/>
      <c r="B135" s="118"/>
      <c r="C135" s="119"/>
      <c r="D135" s="119"/>
      <c r="E135" s="119"/>
      <c r="F135" s="119"/>
      <c r="G135" s="126"/>
      <c r="H135" s="126"/>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12"/>
    </row>
    <row r="136" spans="1:55" ht="45" customHeight="1">
      <c r="A136" s="117"/>
      <c r="B136" s="118"/>
      <c r="C136" s="119"/>
      <c r="D136" s="119"/>
      <c r="E136" s="119"/>
      <c r="F136" s="119"/>
      <c r="G136" s="126"/>
      <c r="H136" s="126"/>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12"/>
    </row>
    <row r="137" spans="1:55" ht="45" customHeight="1">
      <c r="A137" s="117"/>
      <c r="B137" s="118"/>
      <c r="C137" s="119"/>
      <c r="D137" s="119"/>
      <c r="E137" s="119"/>
      <c r="F137" s="119"/>
      <c r="G137" s="126"/>
      <c r="H137" s="126"/>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12"/>
    </row>
    <row r="138" spans="1:55" ht="45" customHeight="1">
      <c r="A138" s="117"/>
      <c r="B138" s="118"/>
      <c r="C138" s="119"/>
      <c r="D138" s="119"/>
      <c r="E138" s="119"/>
      <c r="F138" s="119"/>
      <c r="G138" s="126"/>
      <c r="H138" s="126"/>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12"/>
    </row>
    <row r="139" spans="1:55" ht="45" customHeight="1">
      <c r="A139" s="117"/>
      <c r="B139" s="118"/>
      <c r="C139" s="119"/>
      <c r="D139" s="119"/>
      <c r="E139" s="119"/>
      <c r="F139" s="119"/>
      <c r="G139" s="126"/>
      <c r="H139" s="126"/>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12"/>
    </row>
    <row r="140" spans="1:55" ht="45" customHeight="1">
      <c r="A140" s="117"/>
      <c r="B140" s="118"/>
      <c r="C140" s="119"/>
      <c r="D140" s="119"/>
      <c r="E140" s="119"/>
      <c r="F140" s="119"/>
      <c r="G140" s="126"/>
      <c r="H140" s="126"/>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12"/>
    </row>
    <row r="141" spans="1:55" ht="45" customHeight="1">
      <c r="A141" s="117"/>
      <c r="B141" s="118"/>
      <c r="C141" s="119"/>
      <c r="D141" s="119"/>
      <c r="E141" s="119"/>
      <c r="F141" s="119"/>
      <c r="G141" s="126"/>
      <c r="H141" s="126"/>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12"/>
    </row>
    <row r="142" spans="1:55" ht="45" customHeight="1">
      <c r="A142" s="117"/>
      <c r="B142" s="118"/>
      <c r="C142" s="119"/>
      <c r="D142" s="119"/>
      <c r="E142" s="119"/>
      <c r="F142" s="119"/>
      <c r="G142" s="126"/>
      <c r="H142" s="126"/>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12"/>
    </row>
    <row r="143" spans="1:55" ht="45" customHeight="1">
      <c r="A143" s="117"/>
      <c r="B143" s="118"/>
      <c r="C143" s="119"/>
      <c r="D143" s="119"/>
      <c r="E143" s="119"/>
      <c r="F143" s="119"/>
      <c r="G143" s="126"/>
      <c r="H143" s="126"/>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12"/>
    </row>
    <row r="144" spans="1:55" ht="48.75" customHeight="1">
      <c r="A144" s="117"/>
      <c r="B144" s="118"/>
      <c r="C144" s="119"/>
      <c r="D144" s="119"/>
      <c r="E144" s="119"/>
      <c r="F144" s="119"/>
      <c r="G144" s="126"/>
      <c r="H144" s="126"/>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12"/>
    </row>
    <row r="145" spans="1:55" ht="48.75" customHeight="1">
      <c r="A145" s="117"/>
      <c r="B145" s="118"/>
      <c r="C145" s="119"/>
      <c r="D145" s="119"/>
      <c r="E145" s="119"/>
      <c r="F145" s="119"/>
      <c r="G145" s="126"/>
      <c r="H145" s="126"/>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12"/>
    </row>
    <row r="146" spans="1:55" ht="48.75" customHeight="1">
      <c r="A146" s="117"/>
      <c r="B146" s="118"/>
      <c r="C146" s="119"/>
      <c r="D146" s="119"/>
      <c r="E146" s="119"/>
      <c r="F146" s="119"/>
      <c r="G146" s="126"/>
      <c r="H146" s="126"/>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12"/>
    </row>
    <row r="147" spans="1:55" ht="48.75" customHeight="1">
      <c r="A147" s="117"/>
      <c r="B147" s="118"/>
      <c r="C147" s="119"/>
      <c r="D147" s="119"/>
      <c r="E147" s="119"/>
      <c r="F147" s="119"/>
      <c r="G147" s="126"/>
      <c r="H147" s="126"/>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12"/>
    </row>
    <row r="148" spans="1:55" ht="48.75" customHeight="1">
      <c r="A148" s="117"/>
      <c r="B148" s="118"/>
      <c r="C148" s="119"/>
      <c r="D148" s="119"/>
      <c r="E148" s="119"/>
      <c r="F148" s="119"/>
      <c r="G148" s="126"/>
      <c r="H148" s="126"/>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12"/>
    </row>
    <row r="149" spans="1:55" ht="48.75" customHeight="1">
      <c r="A149" s="117"/>
      <c r="B149" s="118"/>
      <c r="C149" s="119"/>
      <c r="D149" s="119"/>
      <c r="E149" s="119"/>
      <c r="F149" s="119"/>
      <c r="G149" s="126"/>
      <c r="H149" s="126"/>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12"/>
    </row>
    <row r="150" spans="1:55" ht="48.75" customHeight="1">
      <c r="A150" s="117"/>
      <c r="B150" s="118"/>
      <c r="C150" s="119"/>
      <c r="D150" s="119"/>
      <c r="E150" s="119"/>
      <c r="F150" s="119"/>
      <c r="G150" s="126"/>
      <c r="H150" s="126"/>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12"/>
    </row>
    <row r="151" spans="1:55" ht="48.75" customHeight="1">
      <c r="A151" s="117"/>
      <c r="B151" s="118"/>
      <c r="C151" s="119"/>
      <c r="D151" s="119"/>
      <c r="E151" s="119"/>
      <c r="F151" s="119"/>
      <c r="G151" s="126"/>
      <c r="H151" s="126"/>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12"/>
    </row>
    <row r="152" spans="1:55" ht="48.75" customHeight="1">
      <c r="A152" s="117"/>
      <c r="B152" s="118"/>
      <c r="C152" s="119"/>
      <c r="D152" s="119"/>
      <c r="E152" s="119"/>
      <c r="F152" s="119"/>
      <c r="G152" s="126"/>
      <c r="H152" s="126"/>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12"/>
    </row>
    <row r="153" spans="1:55" ht="24.95" customHeight="1">
      <c r="A153" s="115"/>
      <c r="B153" s="115"/>
      <c r="C153" s="116"/>
      <c r="D153" s="116"/>
      <c r="E153" s="116"/>
      <c r="F153" s="116"/>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16"/>
    </row>
    <row r="154" spans="1:55" ht="24.95" customHeight="1">
      <c r="A154" s="115"/>
      <c r="B154" s="115"/>
      <c r="C154" s="116"/>
      <c r="D154" s="116"/>
      <c r="E154" s="116"/>
      <c r="F154" s="116"/>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16"/>
    </row>
    <row r="155" spans="1:55" ht="24.95" customHeight="1">
      <c r="A155" s="115"/>
      <c r="B155" s="115"/>
      <c r="C155" s="116"/>
      <c r="D155" s="116"/>
      <c r="E155" s="116"/>
      <c r="F155" s="116"/>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16"/>
    </row>
    <row r="156" spans="1:55" ht="24.95" customHeight="1">
      <c r="A156" s="115"/>
      <c r="B156" s="115"/>
      <c r="C156" s="116"/>
      <c r="D156" s="116"/>
      <c r="E156" s="116"/>
      <c r="F156" s="116"/>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16"/>
    </row>
    <row r="157" spans="1:55" ht="24.95" customHeight="1">
      <c r="A157" s="115"/>
      <c r="B157" s="115"/>
      <c r="C157" s="116"/>
      <c r="D157" s="116"/>
      <c r="E157" s="116"/>
      <c r="F157" s="116"/>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16"/>
    </row>
    <row r="158" spans="1:55" ht="24.95" customHeight="1">
      <c r="A158" s="115"/>
      <c r="B158" s="115"/>
      <c r="C158" s="116"/>
      <c r="D158" s="116"/>
      <c r="E158" s="116"/>
      <c r="F158" s="116"/>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16"/>
    </row>
    <row r="159" spans="1:55" ht="24.95" customHeight="1">
      <c r="A159" s="115"/>
      <c r="B159" s="115"/>
      <c r="C159" s="116"/>
      <c r="D159" s="116"/>
      <c r="E159" s="116"/>
      <c r="F159" s="116"/>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16"/>
    </row>
    <row r="160" spans="1:55" ht="24.95" customHeight="1">
      <c r="A160" s="115"/>
      <c r="B160" s="115"/>
      <c r="C160" s="116"/>
      <c r="D160" s="116"/>
      <c r="E160" s="116"/>
      <c r="F160" s="116"/>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16"/>
    </row>
    <row r="161" spans="1:55" ht="24.95" customHeight="1">
      <c r="A161" s="115"/>
      <c r="B161" s="115"/>
      <c r="C161" s="116"/>
      <c r="D161" s="116"/>
      <c r="E161" s="116"/>
      <c r="F161" s="116"/>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16"/>
    </row>
    <row r="162" spans="1:55" ht="24.95" customHeight="1">
      <c r="A162" s="111" t="s">
        <v>31</v>
      </c>
      <c r="B162" s="112" t="s">
        <v>32</v>
      </c>
      <c r="C162" s="112"/>
      <c r="D162" s="112"/>
      <c r="E162" s="112"/>
      <c r="F162" s="11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12"/>
    </row>
    <row r="163" spans="1:55" ht="24.95" customHeight="1">
      <c r="A163" s="111" t="s">
        <v>33</v>
      </c>
      <c r="B163" s="112" t="s">
        <v>34</v>
      </c>
      <c r="C163" s="112"/>
      <c r="D163" s="112"/>
      <c r="E163" s="112"/>
      <c r="F163" s="11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12"/>
    </row>
    <row r="164" spans="1:55" s="131" customFormat="1" ht="24.95" customHeight="1">
      <c r="A164" s="115" t="s">
        <v>82</v>
      </c>
      <c r="B164" s="116" t="s">
        <v>122</v>
      </c>
      <c r="C164" s="116"/>
      <c r="D164" s="116"/>
      <c r="E164" s="116"/>
      <c r="F164" s="116"/>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16"/>
    </row>
    <row r="165" spans="1:55" ht="24.95" customHeight="1">
      <c r="A165" s="111"/>
      <c r="B165" s="112" t="s">
        <v>5</v>
      </c>
      <c r="C165" s="112"/>
      <c r="D165" s="112"/>
      <c r="E165" s="112"/>
      <c r="F165" s="11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12"/>
    </row>
    <row r="166" spans="1:55" s="131" customFormat="1" ht="24.95" customHeight="1">
      <c r="A166" s="115"/>
      <c r="B166" s="116" t="s">
        <v>108</v>
      </c>
      <c r="C166" s="116"/>
      <c r="D166" s="116"/>
      <c r="E166" s="116"/>
      <c r="F166" s="116"/>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16"/>
    </row>
    <row r="167" spans="1:55" ht="24.95" customHeight="1">
      <c r="A167" s="111" t="s">
        <v>31</v>
      </c>
      <c r="B167" s="112" t="s">
        <v>32</v>
      </c>
      <c r="C167" s="112"/>
      <c r="D167" s="112"/>
      <c r="E167" s="112"/>
      <c r="F167" s="11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12"/>
    </row>
    <row r="168" spans="1:55" ht="24.95" customHeight="1">
      <c r="A168" s="111" t="s">
        <v>33</v>
      </c>
      <c r="B168" s="112" t="s">
        <v>34</v>
      </c>
      <c r="C168" s="112"/>
      <c r="D168" s="112"/>
      <c r="E168" s="112"/>
      <c r="F168" s="11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12"/>
    </row>
    <row r="169" spans="1:55" s="131" customFormat="1" ht="24.95" customHeight="1">
      <c r="A169" s="115"/>
      <c r="B169" s="116" t="s">
        <v>109</v>
      </c>
      <c r="C169" s="116"/>
      <c r="D169" s="116"/>
      <c r="E169" s="116"/>
      <c r="F169" s="116"/>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16"/>
    </row>
    <row r="170" spans="1:55" ht="24.95" customHeight="1">
      <c r="A170" s="111" t="s">
        <v>31</v>
      </c>
      <c r="B170" s="112" t="s">
        <v>32</v>
      </c>
      <c r="C170" s="112"/>
      <c r="D170" s="112"/>
      <c r="E170" s="112"/>
      <c r="F170" s="11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12"/>
    </row>
    <row r="171" spans="1:55" ht="24.95" customHeight="1">
      <c r="A171" s="111" t="s">
        <v>33</v>
      </c>
      <c r="B171" s="112" t="s">
        <v>34</v>
      </c>
      <c r="C171" s="112"/>
      <c r="D171" s="112"/>
      <c r="E171" s="112"/>
      <c r="F171" s="11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12"/>
    </row>
    <row r="172" spans="1:55" s="131" customFormat="1" ht="24.95" customHeight="1">
      <c r="A172" s="115" t="s">
        <v>35</v>
      </c>
      <c r="B172" s="116" t="s">
        <v>110</v>
      </c>
      <c r="C172" s="116"/>
      <c r="D172" s="116"/>
      <c r="E172" s="116"/>
      <c r="F172" s="116"/>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16"/>
    </row>
    <row r="173" spans="1:55" s="131" customFormat="1" ht="24.95" customHeight="1">
      <c r="A173" s="115" t="s">
        <v>79</v>
      </c>
      <c r="B173" s="116" t="s">
        <v>121</v>
      </c>
      <c r="C173" s="116"/>
      <c r="D173" s="116"/>
      <c r="E173" s="116"/>
      <c r="F173" s="116"/>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16"/>
    </row>
    <row r="174" spans="1:55" ht="24.95" customHeight="1">
      <c r="A174" s="111" t="s">
        <v>31</v>
      </c>
      <c r="B174" s="112" t="s">
        <v>32</v>
      </c>
      <c r="C174" s="112"/>
      <c r="D174" s="112"/>
      <c r="E174" s="112"/>
      <c r="F174" s="11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12"/>
    </row>
    <row r="175" spans="1:55" ht="24.95" customHeight="1">
      <c r="A175" s="111" t="s">
        <v>33</v>
      </c>
      <c r="B175" s="112" t="s">
        <v>34</v>
      </c>
      <c r="C175" s="112"/>
      <c r="D175" s="112"/>
      <c r="E175" s="112"/>
      <c r="F175" s="11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12"/>
    </row>
    <row r="176" spans="1:55" s="131" customFormat="1" ht="24.95" customHeight="1">
      <c r="A176" s="115" t="s">
        <v>81</v>
      </c>
      <c r="B176" s="116" t="s">
        <v>122</v>
      </c>
      <c r="C176" s="116"/>
      <c r="D176" s="116"/>
      <c r="E176" s="116"/>
      <c r="F176" s="116"/>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16"/>
    </row>
    <row r="177" spans="1:55" ht="24.95" customHeight="1">
      <c r="A177" s="111" t="s">
        <v>31</v>
      </c>
      <c r="B177" s="112" t="s">
        <v>32</v>
      </c>
      <c r="C177" s="112"/>
      <c r="D177" s="112"/>
      <c r="E177" s="112"/>
      <c r="F177" s="11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12"/>
    </row>
    <row r="178" spans="1:55" ht="24.95" customHeight="1">
      <c r="A178" s="111" t="s">
        <v>33</v>
      </c>
      <c r="B178" s="112" t="s">
        <v>34</v>
      </c>
      <c r="C178" s="112"/>
      <c r="D178" s="112"/>
      <c r="E178" s="112"/>
      <c r="F178" s="11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12"/>
    </row>
    <row r="179" spans="1:55" ht="24.95" customHeight="1">
      <c r="A179" s="113" t="s">
        <v>20</v>
      </c>
      <c r="B179" s="114" t="s">
        <v>111</v>
      </c>
      <c r="C179" s="114"/>
      <c r="D179" s="114"/>
      <c r="E179" s="114"/>
      <c r="F179" s="114"/>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14"/>
    </row>
    <row r="180" spans="1:55" ht="24.95" customHeight="1">
      <c r="A180" s="111"/>
      <c r="B180" s="112" t="s">
        <v>112</v>
      </c>
      <c r="C180" s="112"/>
      <c r="D180" s="112"/>
      <c r="E180" s="112"/>
      <c r="F180" s="11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12"/>
    </row>
    <row r="181" spans="1:55" ht="24.95" customHeight="1">
      <c r="A181" s="113" t="s">
        <v>33</v>
      </c>
      <c r="B181" s="114" t="s">
        <v>126</v>
      </c>
      <c r="C181" s="114"/>
      <c r="D181" s="114"/>
      <c r="E181" s="114"/>
      <c r="F181" s="114"/>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14"/>
    </row>
    <row r="182" spans="1:55" ht="24.95" customHeight="1">
      <c r="A182" s="133" t="s">
        <v>33</v>
      </c>
      <c r="B182" s="134" t="s">
        <v>33</v>
      </c>
      <c r="C182" s="135"/>
      <c r="D182" s="135"/>
      <c r="E182" s="135"/>
      <c r="F182" s="135"/>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35"/>
    </row>
    <row r="183" spans="1:55" ht="24.95" customHeight="1">
      <c r="A183" s="135"/>
      <c r="B183" s="135"/>
      <c r="C183" s="135"/>
      <c r="D183" s="135"/>
      <c r="E183" s="135"/>
      <c r="F183" s="135"/>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35"/>
    </row>
  </sheetData>
  <mergeCells count="79">
    <mergeCell ref="A3:BC3"/>
    <mergeCell ref="A5:BC5"/>
    <mergeCell ref="A4:BC4"/>
    <mergeCell ref="O7:T7"/>
    <mergeCell ref="Z9:Z11"/>
    <mergeCell ref="AA10:AB10"/>
    <mergeCell ref="AA9:AD9"/>
    <mergeCell ref="AC10:AD10"/>
    <mergeCell ref="Q10:R10"/>
    <mergeCell ref="P9:R9"/>
    <mergeCell ref="U9:U11"/>
    <mergeCell ref="V9:X9"/>
    <mergeCell ref="S9:S11"/>
    <mergeCell ref="T9:T11"/>
    <mergeCell ref="AY6:BB6"/>
    <mergeCell ref="O9:O11"/>
    <mergeCell ref="P10:P11"/>
    <mergeCell ref="Y8:AD8"/>
    <mergeCell ref="U7:AD7"/>
    <mergeCell ref="A1:BC1"/>
    <mergeCell ref="A2:BC2"/>
    <mergeCell ref="E6:E11"/>
    <mergeCell ref="BB9:BB11"/>
    <mergeCell ref="I6:J6"/>
    <mergeCell ref="F6:H6"/>
    <mergeCell ref="A6:A11"/>
    <mergeCell ref="B6:B11"/>
    <mergeCell ref="C6:C11"/>
    <mergeCell ref="D6:D11"/>
    <mergeCell ref="K6:N6"/>
    <mergeCell ref="BC6:BC11"/>
    <mergeCell ref="O8:R8"/>
    <mergeCell ref="S8:T8"/>
    <mergeCell ref="AE7:AN7"/>
    <mergeCell ref="AE8:AH8"/>
    <mergeCell ref="AI8:AN8"/>
    <mergeCell ref="U8:X8"/>
    <mergeCell ref="V10:V11"/>
    <mergeCell ref="W10:X10"/>
    <mergeCell ref="Y9:Y11"/>
    <mergeCell ref="AO9:AO11"/>
    <mergeCell ref="AP9:AR9"/>
    <mergeCell ref="AE9:AE11"/>
    <mergeCell ref="AF9:AH9"/>
    <mergeCell ref="AI9:AI11"/>
    <mergeCell ref="AJ9:AJ11"/>
    <mergeCell ref="AK9:AN9"/>
    <mergeCell ref="AF10:AF11"/>
    <mergeCell ref="AG10:AH10"/>
    <mergeCell ref="AK10:AL10"/>
    <mergeCell ref="AM10:AN10"/>
    <mergeCell ref="AS9:AS11"/>
    <mergeCell ref="AT9:AT11"/>
    <mergeCell ref="AU9:AX9"/>
    <mergeCell ref="AP10:AP11"/>
    <mergeCell ref="AQ10:AR10"/>
    <mergeCell ref="AU10:AV10"/>
    <mergeCell ref="AW10:AX10"/>
    <mergeCell ref="O6:AX6"/>
    <mergeCell ref="F7:F11"/>
    <mergeCell ref="G7:H7"/>
    <mergeCell ref="G8:G11"/>
    <mergeCell ref="H8:H11"/>
    <mergeCell ref="I7:I11"/>
    <mergeCell ref="J7:J11"/>
    <mergeCell ref="L7:N7"/>
    <mergeCell ref="K7:K11"/>
    <mergeCell ref="L8:L11"/>
    <mergeCell ref="M8:N8"/>
    <mergeCell ref="M9:M11"/>
    <mergeCell ref="N9:N11"/>
    <mergeCell ref="AO7:AX7"/>
    <mergeCell ref="AO8:AR8"/>
    <mergeCell ref="AS8:AX8"/>
    <mergeCell ref="AY7:AY11"/>
    <mergeCell ref="AZ7:BB7"/>
    <mergeCell ref="AZ8:AZ11"/>
    <mergeCell ref="BA8:BB8"/>
    <mergeCell ref="BA9:BA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8"/>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82" t="s">
        <v>231</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row>
    <row r="2" spans="1:56" s="13" customFormat="1" ht="18.75">
      <c r="A2" s="283" t="s">
        <v>71</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row>
    <row r="3" spans="1:56" s="13" customFormat="1" ht="18.75">
      <c r="A3" s="282" t="s">
        <v>118</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row>
    <row r="4" spans="1:56" s="13" customFormat="1" ht="18.75">
      <c r="A4" s="283" t="str">
        <f>'Bieu 01 TH'!A4:AN4</f>
        <v>(Biểu mẫu kèm theo Công văn số              /SKHĐT-TH ngày           tháng       năm 2019 của Sở Kế hoạch và Đầu tư)</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row>
    <row r="5" spans="1:56" s="13" customFormat="1" ht="18.75">
      <c r="A5" s="284" t="s">
        <v>0</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row>
    <row r="6" spans="1:56" ht="52.5" customHeight="1">
      <c r="A6" s="281" t="s">
        <v>1</v>
      </c>
      <c r="B6" s="281" t="s">
        <v>21</v>
      </c>
      <c r="C6" s="281" t="s">
        <v>114</v>
      </c>
      <c r="D6" s="281" t="s">
        <v>104</v>
      </c>
      <c r="E6" s="281" t="s">
        <v>105</v>
      </c>
      <c r="F6" s="281" t="s">
        <v>106</v>
      </c>
      <c r="G6" s="281" t="s">
        <v>113</v>
      </c>
      <c r="H6" s="281"/>
      <c r="I6" s="281"/>
      <c r="J6" s="281" t="s">
        <v>116</v>
      </c>
      <c r="K6" s="281"/>
      <c r="L6" s="281" t="s">
        <v>115</v>
      </c>
      <c r="M6" s="281"/>
      <c r="N6" s="281"/>
      <c r="O6" s="281"/>
      <c r="P6" s="281" t="s">
        <v>28</v>
      </c>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t="s">
        <v>117</v>
      </c>
      <c r="BA6" s="281"/>
      <c r="BB6" s="281"/>
      <c r="BC6" s="281"/>
      <c r="BD6" s="281" t="s">
        <v>3</v>
      </c>
    </row>
    <row r="7" spans="1:56" ht="25.5" customHeight="1">
      <c r="A7" s="281"/>
      <c r="B7" s="281"/>
      <c r="C7" s="281"/>
      <c r="D7" s="281"/>
      <c r="E7" s="281"/>
      <c r="F7" s="281"/>
      <c r="G7" s="281" t="s">
        <v>24</v>
      </c>
      <c r="H7" s="281" t="s">
        <v>25</v>
      </c>
      <c r="I7" s="281"/>
      <c r="J7" s="281" t="s">
        <v>26</v>
      </c>
      <c r="K7" s="281" t="s">
        <v>68</v>
      </c>
      <c r="L7" s="281" t="s">
        <v>26</v>
      </c>
      <c r="M7" s="281" t="s">
        <v>68</v>
      </c>
      <c r="N7" s="281"/>
      <c r="O7" s="281"/>
      <c r="P7" s="281" t="s">
        <v>200</v>
      </c>
      <c r="Q7" s="281"/>
      <c r="R7" s="281"/>
      <c r="S7" s="281"/>
      <c r="T7" s="281"/>
      <c r="U7" s="281"/>
      <c r="V7" s="281" t="s">
        <v>202</v>
      </c>
      <c r="W7" s="281"/>
      <c r="X7" s="281"/>
      <c r="Y7" s="281"/>
      <c r="Z7" s="281"/>
      <c r="AA7" s="281"/>
      <c r="AB7" s="281"/>
      <c r="AC7" s="281"/>
      <c r="AD7" s="281"/>
      <c r="AE7" s="281"/>
      <c r="AF7" s="281" t="s">
        <v>203</v>
      </c>
      <c r="AG7" s="281"/>
      <c r="AH7" s="281"/>
      <c r="AI7" s="281"/>
      <c r="AJ7" s="281"/>
      <c r="AK7" s="281"/>
      <c r="AL7" s="281"/>
      <c r="AM7" s="281"/>
      <c r="AN7" s="281"/>
      <c r="AO7" s="281"/>
      <c r="AP7" s="281" t="s">
        <v>210</v>
      </c>
      <c r="AQ7" s="281"/>
      <c r="AR7" s="281"/>
      <c r="AS7" s="281"/>
      <c r="AT7" s="281"/>
      <c r="AU7" s="281"/>
      <c r="AV7" s="281"/>
      <c r="AW7" s="281"/>
      <c r="AX7" s="281"/>
      <c r="AY7" s="281"/>
      <c r="AZ7" s="281" t="s">
        <v>26</v>
      </c>
      <c r="BA7" s="281" t="s">
        <v>68</v>
      </c>
      <c r="BB7" s="281"/>
      <c r="BC7" s="281"/>
      <c r="BD7" s="281"/>
    </row>
    <row r="8" spans="1:56" ht="28.5" customHeight="1">
      <c r="A8" s="281"/>
      <c r="B8" s="281"/>
      <c r="C8" s="281"/>
      <c r="D8" s="281"/>
      <c r="E8" s="281"/>
      <c r="F8" s="281"/>
      <c r="G8" s="281"/>
      <c r="H8" s="281" t="s">
        <v>26</v>
      </c>
      <c r="I8" s="281" t="s">
        <v>68</v>
      </c>
      <c r="J8" s="281"/>
      <c r="K8" s="281"/>
      <c r="L8" s="281"/>
      <c r="M8" s="281" t="s">
        <v>27</v>
      </c>
      <c r="N8" s="281" t="s">
        <v>28</v>
      </c>
      <c r="O8" s="281"/>
      <c r="P8" s="281" t="s">
        <v>199</v>
      </c>
      <c r="Q8" s="281"/>
      <c r="R8" s="281"/>
      <c r="S8" s="281"/>
      <c r="T8" s="281" t="s">
        <v>201</v>
      </c>
      <c r="U8" s="281"/>
      <c r="V8" s="281" t="s">
        <v>199</v>
      </c>
      <c r="W8" s="281"/>
      <c r="X8" s="281"/>
      <c r="Y8" s="281"/>
      <c r="Z8" s="281" t="s">
        <v>206</v>
      </c>
      <c r="AA8" s="281"/>
      <c r="AB8" s="281"/>
      <c r="AC8" s="281"/>
      <c r="AD8" s="281"/>
      <c r="AE8" s="281"/>
      <c r="AF8" s="281" t="s">
        <v>199</v>
      </c>
      <c r="AG8" s="281"/>
      <c r="AH8" s="281"/>
      <c r="AI8" s="281"/>
      <c r="AJ8" s="281" t="s">
        <v>208</v>
      </c>
      <c r="AK8" s="281"/>
      <c r="AL8" s="281"/>
      <c r="AM8" s="281"/>
      <c r="AN8" s="281"/>
      <c r="AO8" s="281"/>
      <c r="AP8" s="281" t="s">
        <v>199</v>
      </c>
      <c r="AQ8" s="281"/>
      <c r="AR8" s="281"/>
      <c r="AS8" s="281"/>
      <c r="AT8" s="281" t="s">
        <v>211</v>
      </c>
      <c r="AU8" s="281"/>
      <c r="AV8" s="281"/>
      <c r="AW8" s="281"/>
      <c r="AX8" s="281"/>
      <c r="AY8" s="281"/>
      <c r="AZ8" s="281"/>
      <c r="BA8" s="281" t="s">
        <v>27</v>
      </c>
      <c r="BB8" s="281" t="s">
        <v>28</v>
      </c>
      <c r="BC8" s="281"/>
      <c r="BD8" s="281"/>
    </row>
    <row r="9" spans="1:56" ht="21" customHeight="1">
      <c r="A9" s="281"/>
      <c r="B9" s="281"/>
      <c r="C9" s="281"/>
      <c r="D9" s="281"/>
      <c r="E9" s="281"/>
      <c r="F9" s="281"/>
      <c r="G9" s="281"/>
      <c r="H9" s="281"/>
      <c r="I9" s="281"/>
      <c r="J9" s="281"/>
      <c r="K9" s="281"/>
      <c r="L9" s="281"/>
      <c r="M9" s="281"/>
      <c r="N9" s="281" t="s">
        <v>29</v>
      </c>
      <c r="O9" s="281" t="s">
        <v>44</v>
      </c>
      <c r="P9" s="281" t="s">
        <v>26</v>
      </c>
      <c r="Q9" s="281" t="s">
        <v>68</v>
      </c>
      <c r="R9" s="281"/>
      <c r="S9" s="281"/>
      <c r="T9" s="281" t="s">
        <v>26</v>
      </c>
      <c r="U9" s="281" t="s">
        <v>68</v>
      </c>
      <c r="V9" s="281" t="s">
        <v>26</v>
      </c>
      <c r="W9" s="281" t="s">
        <v>68</v>
      </c>
      <c r="X9" s="281"/>
      <c r="Y9" s="281"/>
      <c r="Z9" s="281" t="s">
        <v>26</v>
      </c>
      <c r="AA9" s="281" t="s">
        <v>214</v>
      </c>
      <c r="AB9" s="281" t="s">
        <v>28</v>
      </c>
      <c r="AC9" s="281"/>
      <c r="AD9" s="281"/>
      <c r="AE9" s="281"/>
      <c r="AF9" s="281" t="s">
        <v>26</v>
      </c>
      <c r="AG9" s="281" t="s">
        <v>68</v>
      </c>
      <c r="AH9" s="281"/>
      <c r="AI9" s="281"/>
      <c r="AJ9" s="281" t="s">
        <v>26</v>
      </c>
      <c r="AK9" s="281" t="s">
        <v>68</v>
      </c>
      <c r="AL9" s="281" t="s">
        <v>28</v>
      </c>
      <c r="AM9" s="281"/>
      <c r="AN9" s="281"/>
      <c r="AO9" s="281"/>
      <c r="AP9" s="281" t="s">
        <v>26</v>
      </c>
      <c r="AQ9" s="281" t="s">
        <v>68</v>
      </c>
      <c r="AR9" s="281"/>
      <c r="AS9" s="281"/>
      <c r="AT9" s="281" t="s">
        <v>26</v>
      </c>
      <c r="AU9" s="281" t="s">
        <v>68</v>
      </c>
      <c r="AV9" s="281" t="s">
        <v>28</v>
      </c>
      <c r="AW9" s="281"/>
      <c r="AX9" s="281"/>
      <c r="AY9" s="281"/>
      <c r="AZ9" s="281"/>
      <c r="BA9" s="281"/>
      <c r="BB9" s="281" t="s">
        <v>29</v>
      </c>
      <c r="BC9" s="281" t="s">
        <v>44</v>
      </c>
      <c r="BD9" s="281"/>
    </row>
    <row r="10" spans="1:56" ht="39.75" customHeight="1">
      <c r="A10" s="281"/>
      <c r="B10" s="281"/>
      <c r="C10" s="281"/>
      <c r="D10" s="281"/>
      <c r="E10" s="281"/>
      <c r="F10" s="281"/>
      <c r="G10" s="281"/>
      <c r="H10" s="281"/>
      <c r="I10" s="281"/>
      <c r="J10" s="281"/>
      <c r="K10" s="281"/>
      <c r="L10" s="281"/>
      <c r="M10" s="281"/>
      <c r="N10" s="281"/>
      <c r="O10" s="281"/>
      <c r="P10" s="281"/>
      <c r="Q10" s="281" t="s">
        <v>27</v>
      </c>
      <c r="R10" s="281" t="s">
        <v>28</v>
      </c>
      <c r="S10" s="281"/>
      <c r="T10" s="281"/>
      <c r="U10" s="281"/>
      <c r="V10" s="281"/>
      <c r="W10" s="281" t="s">
        <v>27</v>
      </c>
      <c r="X10" s="281" t="s">
        <v>28</v>
      </c>
      <c r="Y10" s="281"/>
      <c r="Z10" s="281"/>
      <c r="AA10" s="281"/>
      <c r="AB10" s="281" t="s">
        <v>207</v>
      </c>
      <c r="AC10" s="281"/>
      <c r="AD10" s="281" t="s">
        <v>204</v>
      </c>
      <c r="AE10" s="281"/>
      <c r="AF10" s="281"/>
      <c r="AG10" s="281" t="s">
        <v>27</v>
      </c>
      <c r="AH10" s="281" t="s">
        <v>28</v>
      </c>
      <c r="AI10" s="281"/>
      <c r="AJ10" s="281"/>
      <c r="AK10" s="281"/>
      <c r="AL10" s="281" t="s">
        <v>209</v>
      </c>
      <c r="AM10" s="281"/>
      <c r="AN10" s="281" t="s">
        <v>205</v>
      </c>
      <c r="AO10" s="281"/>
      <c r="AP10" s="281"/>
      <c r="AQ10" s="281" t="s">
        <v>27</v>
      </c>
      <c r="AR10" s="281" t="s">
        <v>28</v>
      </c>
      <c r="AS10" s="281"/>
      <c r="AT10" s="281"/>
      <c r="AU10" s="281"/>
      <c r="AV10" s="281" t="s">
        <v>212</v>
      </c>
      <c r="AW10" s="281"/>
      <c r="AX10" s="281" t="s">
        <v>213</v>
      </c>
      <c r="AY10" s="281"/>
      <c r="AZ10" s="281"/>
      <c r="BA10" s="281"/>
      <c r="BB10" s="281"/>
      <c r="BC10" s="281"/>
      <c r="BD10" s="281"/>
    </row>
    <row r="11" spans="1:56" ht="64.5" customHeight="1">
      <c r="A11" s="281"/>
      <c r="B11" s="281"/>
      <c r="C11" s="281"/>
      <c r="D11" s="281"/>
      <c r="E11" s="281"/>
      <c r="F11" s="281"/>
      <c r="G11" s="281"/>
      <c r="H11" s="281"/>
      <c r="I11" s="281"/>
      <c r="J11" s="281"/>
      <c r="K11" s="281"/>
      <c r="L11" s="281"/>
      <c r="M11" s="281"/>
      <c r="N11" s="281"/>
      <c r="O11" s="281"/>
      <c r="P11" s="281"/>
      <c r="Q11" s="281"/>
      <c r="R11" s="94" t="s">
        <v>29</v>
      </c>
      <c r="S11" s="94" t="s">
        <v>44</v>
      </c>
      <c r="T11" s="281"/>
      <c r="U11" s="281"/>
      <c r="V11" s="281"/>
      <c r="W11" s="281"/>
      <c r="X11" s="94" t="s">
        <v>29</v>
      </c>
      <c r="Y11" s="94" t="s">
        <v>44</v>
      </c>
      <c r="Z11" s="281"/>
      <c r="AA11" s="281"/>
      <c r="AB11" s="94" t="s">
        <v>26</v>
      </c>
      <c r="AC11" s="94" t="s">
        <v>68</v>
      </c>
      <c r="AD11" s="94" t="s">
        <v>26</v>
      </c>
      <c r="AE11" s="94" t="s">
        <v>68</v>
      </c>
      <c r="AF11" s="281"/>
      <c r="AG11" s="281"/>
      <c r="AH11" s="94" t="s">
        <v>29</v>
      </c>
      <c r="AI11" s="94" t="s">
        <v>44</v>
      </c>
      <c r="AJ11" s="281"/>
      <c r="AK11" s="281"/>
      <c r="AL11" s="94" t="s">
        <v>26</v>
      </c>
      <c r="AM11" s="94" t="s">
        <v>68</v>
      </c>
      <c r="AN11" s="94" t="s">
        <v>26</v>
      </c>
      <c r="AO11" s="94" t="s">
        <v>68</v>
      </c>
      <c r="AP11" s="281"/>
      <c r="AQ11" s="281"/>
      <c r="AR11" s="94" t="s">
        <v>29</v>
      </c>
      <c r="AS11" s="94" t="s">
        <v>44</v>
      </c>
      <c r="AT11" s="281"/>
      <c r="AU11" s="281"/>
      <c r="AV11" s="94" t="s">
        <v>26</v>
      </c>
      <c r="AW11" s="94" t="s">
        <v>68</v>
      </c>
      <c r="AX11" s="94" t="s">
        <v>26</v>
      </c>
      <c r="AY11" s="94" t="s">
        <v>68</v>
      </c>
      <c r="AZ11" s="281"/>
      <c r="BA11" s="281"/>
      <c r="BB11" s="281"/>
      <c r="BC11" s="281"/>
      <c r="BD11" s="281"/>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125</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s="101" customFormat="1" ht="24.95" customHeight="1">
      <c r="A15" s="36" t="s">
        <v>216</v>
      </c>
      <c r="B15" s="36" t="s">
        <v>74</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4.95" customHeight="1">
      <c r="A16" s="6"/>
      <c r="B16" s="6" t="s">
        <v>124</v>
      </c>
      <c r="C16" s="7"/>
      <c r="D16" s="7"/>
      <c r="E16" s="7"/>
      <c r="F16" s="7"/>
      <c r="G16" s="7"/>
      <c r="H16" s="7"/>
      <c r="I16" s="7"/>
      <c r="J16" s="7"/>
      <c r="K16" s="7"/>
      <c r="L16" s="7"/>
      <c r="M16" s="7"/>
      <c r="N16" s="7"/>
      <c r="O16" s="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7"/>
      <c r="BA16" s="7"/>
      <c r="BB16" s="7"/>
      <c r="BC16" s="7"/>
      <c r="BD16" s="7"/>
    </row>
    <row r="17" spans="1:56" ht="24.95" customHeight="1">
      <c r="A17" s="3" t="s">
        <v>31</v>
      </c>
      <c r="B17" s="4" t="s">
        <v>32</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3" t="s">
        <v>33</v>
      </c>
      <c r="B18" s="4" t="s">
        <v>34</v>
      </c>
      <c r="C18" s="4"/>
      <c r="D18" s="4"/>
      <c r="E18" s="4"/>
      <c r="F18" s="4"/>
      <c r="G18" s="4"/>
      <c r="H18" s="4"/>
      <c r="I18" s="4"/>
      <c r="J18" s="4"/>
      <c r="K18" s="4"/>
      <c r="L18" s="4"/>
      <c r="M18" s="4"/>
      <c r="N18" s="4"/>
      <c r="O18" s="4"/>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4"/>
      <c r="BA18" s="4"/>
      <c r="BB18" s="4"/>
      <c r="BC18" s="4"/>
      <c r="BD18" s="4"/>
    </row>
    <row r="19" spans="1:56" ht="24.95" customHeight="1">
      <c r="A19" s="6"/>
      <c r="B19" s="6" t="s">
        <v>46</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30</v>
      </c>
      <c r="B20" s="7" t="s">
        <v>123</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6" t="s">
        <v>79</v>
      </c>
      <c r="B21" s="7" t="s">
        <v>119</v>
      </c>
      <c r="C21" s="7"/>
      <c r="D21" s="7"/>
      <c r="E21" s="7"/>
      <c r="F21" s="7"/>
      <c r="G21" s="7"/>
      <c r="H21" s="7"/>
      <c r="I21" s="7"/>
      <c r="J21" s="7"/>
      <c r="K21" s="7"/>
      <c r="L21" s="7"/>
      <c r="M21" s="7"/>
      <c r="N21" s="7"/>
      <c r="O21" s="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7"/>
      <c r="BA21" s="7"/>
      <c r="BB21" s="7"/>
      <c r="BC21" s="7"/>
      <c r="BD21" s="7"/>
    </row>
    <row r="22" spans="1:56" ht="24.95" customHeight="1">
      <c r="A22" s="3" t="s">
        <v>31</v>
      </c>
      <c r="B22" s="4" t="s">
        <v>32</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3" t="s">
        <v>33</v>
      </c>
      <c r="B23" s="4" t="s">
        <v>34</v>
      </c>
      <c r="C23" s="4"/>
      <c r="D23" s="4"/>
      <c r="E23" s="4"/>
      <c r="F23" s="4"/>
      <c r="G23" s="4"/>
      <c r="H23" s="4"/>
      <c r="I23" s="4"/>
      <c r="J23" s="4"/>
      <c r="K23" s="4"/>
      <c r="L23" s="4"/>
      <c r="M23" s="4"/>
      <c r="N23" s="4"/>
      <c r="O23" s="4"/>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4"/>
      <c r="BA23" s="4"/>
      <c r="BB23" s="4"/>
      <c r="BC23" s="4"/>
      <c r="BD23" s="4"/>
    </row>
    <row r="24" spans="1:56" ht="24.95" customHeight="1">
      <c r="A24" s="6" t="s">
        <v>81</v>
      </c>
      <c r="B24" s="7" t="s">
        <v>120</v>
      </c>
      <c r="C24" s="7"/>
      <c r="D24" s="7"/>
      <c r="E24" s="7"/>
      <c r="F24" s="7"/>
      <c r="G24" s="7"/>
      <c r="H24" s="7"/>
      <c r="I24" s="7"/>
      <c r="J24" s="7"/>
      <c r="K24" s="7"/>
      <c r="L24" s="7"/>
      <c r="M24" s="7"/>
      <c r="N24" s="7"/>
      <c r="O24" s="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7"/>
      <c r="BA24" s="7"/>
      <c r="BB24" s="7"/>
      <c r="BC24" s="7"/>
      <c r="BD24" s="7"/>
    </row>
    <row r="25" spans="1:56" ht="24.95" customHeight="1">
      <c r="A25" s="3" t="s">
        <v>31</v>
      </c>
      <c r="B25" s="4" t="s">
        <v>32</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ht="24.95" customHeight="1">
      <c r="A26" s="3" t="s">
        <v>33</v>
      </c>
      <c r="B26" s="4" t="s">
        <v>34</v>
      </c>
      <c r="C26" s="4"/>
      <c r="D26" s="4"/>
      <c r="E26" s="4"/>
      <c r="F26" s="4"/>
      <c r="G26" s="4"/>
      <c r="H26" s="4"/>
      <c r="I26" s="4"/>
      <c r="J26" s="4"/>
      <c r="K26" s="4"/>
      <c r="L26" s="4"/>
      <c r="M26" s="4"/>
      <c r="N26" s="4"/>
      <c r="O26" s="4"/>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4"/>
      <c r="BA26" s="4"/>
      <c r="BB26" s="4"/>
      <c r="BC26" s="4"/>
      <c r="BD26" s="4"/>
    </row>
    <row r="27" spans="1:56" s="14" customFormat="1" ht="24.95" customHeight="1">
      <c r="A27" s="6" t="s">
        <v>82</v>
      </c>
      <c r="B27" s="7" t="s">
        <v>122</v>
      </c>
      <c r="C27" s="7"/>
      <c r="D27" s="7"/>
      <c r="E27" s="7"/>
      <c r="F27" s="7"/>
      <c r="G27" s="7"/>
      <c r="H27" s="7"/>
      <c r="I27" s="7"/>
      <c r="J27" s="7"/>
      <c r="K27" s="7"/>
      <c r="L27" s="7"/>
      <c r="M27" s="7"/>
      <c r="N27" s="7"/>
      <c r="O27" s="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7"/>
      <c r="BA27" s="7"/>
      <c r="BB27" s="7"/>
      <c r="BC27" s="7"/>
      <c r="BD27" s="7"/>
    </row>
    <row r="28" spans="1:56" ht="24.95" customHeight="1">
      <c r="A28" s="3"/>
      <c r="B28" s="4" t="s">
        <v>5</v>
      </c>
      <c r="C28" s="4"/>
      <c r="D28" s="4"/>
      <c r="E28" s="4"/>
      <c r="F28" s="4"/>
      <c r="G28" s="4"/>
      <c r="H28" s="4"/>
      <c r="I28" s="4"/>
      <c r="J28" s="4"/>
      <c r="K28" s="4"/>
      <c r="L28" s="4"/>
      <c r="M28" s="4"/>
      <c r="N28" s="4"/>
      <c r="O28" s="4"/>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4"/>
      <c r="BA28" s="4"/>
      <c r="BB28" s="4"/>
      <c r="BC28" s="4"/>
      <c r="BD28" s="4"/>
    </row>
    <row r="29" spans="1:56" s="14" customFormat="1" ht="24.95" customHeight="1">
      <c r="A29" s="6"/>
      <c r="B29" s="7" t="s">
        <v>108</v>
      </c>
      <c r="C29" s="7"/>
      <c r="D29" s="7"/>
      <c r="E29" s="7"/>
      <c r="F29" s="7"/>
      <c r="G29" s="7"/>
      <c r="H29" s="7"/>
      <c r="I29" s="7"/>
      <c r="J29" s="7"/>
      <c r="K29" s="7"/>
      <c r="L29" s="7"/>
      <c r="M29" s="7"/>
      <c r="N29" s="7"/>
      <c r="O29" s="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7"/>
      <c r="BA29" s="7"/>
      <c r="BB29" s="7"/>
      <c r="BC29" s="7"/>
      <c r="BD29" s="7"/>
    </row>
    <row r="30" spans="1:56" ht="24.95" customHeight="1">
      <c r="A30" s="3" t="s">
        <v>31</v>
      </c>
      <c r="B30" s="4" t="s">
        <v>32</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ht="24.95" customHeight="1">
      <c r="A31" s="3" t="s">
        <v>33</v>
      </c>
      <c r="B31" s="4" t="s">
        <v>34</v>
      </c>
      <c r="C31" s="4"/>
      <c r="D31" s="4"/>
      <c r="E31" s="4"/>
      <c r="F31" s="4"/>
      <c r="G31" s="4"/>
      <c r="H31" s="4"/>
      <c r="I31" s="4"/>
      <c r="J31" s="4"/>
      <c r="K31" s="4"/>
      <c r="L31" s="4"/>
      <c r="M31" s="4"/>
      <c r="N31" s="4"/>
      <c r="O31" s="4"/>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4"/>
      <c r="BA31" s="4"/>
      <c r="BB31" s="4"/>
      <c r="BC31" s="4"/>
      <c r="BD31" s="4"/>
    </row>
    <row r="32" spans="1:56" s="14" customFormat="1" ht="24.95" customHeight="1">
      <c r="A32" s="6"/>
      <c r="B32" s="7" t="s">
        <v>109</v>
      </c>
      <c r="C32" s="7"/>
      <c r="D32" s="7"/>
      <c r="E32" s="7"/>
      <c r="F32" s="7"/>
      <c r="G32" s="7"/>
      <c r="H32" s="7"/>
      <c r="I32" s="7"/>
      <c r="J32" s="7"/>
      <c r="K32" s="7"/>
      <c r="L32" s="7"/>
      <c r="M32" s="7"/>
      <c r="N32" s="7"/>
      <c r="O32" s="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7"/>
      <c r="BA32" s="7"/>
      <c r="BB32" s="7"/>
      <c r="BC32" s="7"/>
      <c r="BD32" s="7"/>
    </row>
    <row r="33" spans="1:56" ht="24.95" customHeight="1">
      <c r="A33" s="3" t="s">
        <v>31</v>
      </c>
      <c r="B33" s="4" t="s">
        <v>32</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ht="24.95" customHeight="1">
      <c r="A34" s="3" t="s">
        <v>33</v>
      </c>
      <c r="B34" s="4" t="s">
        <v>34</v>
      </c>
      <c r="C34" s="4"/>
      <c r="D34" s="4"/>
      <c r="E34" s="4"/>
      <c r="F34" s="4"/>
      <c r="G34" s="4"/>
      <c r="H34" s="4"/>
      <c r="I34" s="4"/>
      <c r="J34" s="4"/>
      <c r="K34" s="4"/>
      <c r="L34" s="4"/>
      <c r="M34" s="4"/>
      <c r="N34" s="4"/>
      <c r="O34" s="4"/>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4"/>
      <c r="BA34" s="4"/>
      <c r="BB34" s="4"/>
      <c r="BC34" s="4"/>
      <c r="BD34" s="4"/>
    </row>
    <row r="35" spans="1:56" s="14" customFormat="1" ht="24.95" customHeight="1">
      <c r="A35" s="6" t="s">
        <v>35</v>
      </c>
      <c r="B35" s="7" t="s">
        <v>110</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s="14" customFormat="1" ht="24.95" customHeight="1">
      <c r="A36" s="6" t="s">
        <v>79</v>
      </c>
      <c r="B36" s="7" t="s">
        <v>121</v>
      </c>
      <c r="C36" s="7"/>
      <c r="D36" s="7"/>
      <c r="E36" s="7"/>
      <c r="F36" s="7"/>
      <c r="G36" s="7"/>
      <c r="H36" s="7"/>
      <c r="I36" s="7"/>
      <c r="J36" s="7"/>
      <c r="K36" s="7"/>
      <c r="L36" s="7"/>
      <c r="M36" s="7"/>
      <c r="N36" s="7"/>
      <c r="O36" s="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7"/>
      <c r="BA36" s="7"/>
      <c r="BB36" s="7"/>
      <c r="BC36" s="7"/>
      <c r="BD36" s="7"/>
    </row>
    <row r="37" spans="1:56" ht="24.95" customHeight="1">
      <c r="A37" s="3" t="s">
        <v>31</v>
      </c>
      <c r="B37" s="4" t="s">
        <v>32</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ht="24.95" customHeight="1">
      <c r="A38" s="3" t="s">
        <v>33</v>
      </c>
      <c r="B38" s="4" t="s">
        <v>34</v>
      </c>
      <c r="C38" s="4"/>
      <c r="D38" s="4"/>
      <c r="E38" s="4"/>
      <c r="F38" s="4"/>
      <c r="G38" s="4"/>
      <c r="H38" s="4"/>
      <c r="I38" s="4"/>
      <c r="J38" s="4"/>
      <c r="K38" s="4"/>
      <c r="L38" s="4"/>
      <c r="M38" s="4"/>
      <c r="N38" s="4"/>
      <c r="O38" s="4"/>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4"/>
      <c r="BA38" s="4"/>
      <c r="BB38" s="4"/>
      <c r="BC38" s="4"/>
      <c r="BD38" s="4"/>
    </row>
    <row r="39" spans="1:56" s="14" customFormat="1" ht="24.95" customHeight="1">
      <c r="A39" s="6" t="s">
        <v>81</v>
      </c>
      <c r="B39" s="7" t="s">
        <v>122</v>
      </c>
      <c r="C39" s="7"/>
      <c r="D39" s="7"/>
      <c r="E39" s="7"/>
      <c r="F39" s="7"/>
      <c r="G39" s="7"/>
      <c r="H39" s="7"/>
      <c r="I39" s="7"/>
      <c r="J39" s="7"/>
      <c r="K39" s="7"/>
      <c r="L39" s="7"/>
      <c r="M39" s="7"/>
      <c r="N39" s="7"/>
      <c r="O39" s="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7"/>
      <c r="BA39" s="7"/>
      <c r="BB39" s="7"/>
      <c r="BC39" s="7"/>
      <c r="BD39" s="7"/>
    </row>
    <row r="40" spans="1:56" ht="24.95" customHeight="1">
      <c r="A40" s="3" t="s">
        <v>31</v>
      </c>
      <c r="B40" s="4" t="s">
        <v>32</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3" t="s">
        <v>33</v>
      </c>
      <c r="B41" s="4" t="s">
        <v>34</v>
      </c>
      <c r="C41" s="4"/>
      <c r="D41" s="4"/>
      <c r="E41" s="4"/>
      <c r="F41" s="4"/>
      <c r="G41" s="4"/>
      <c r="H41" s="4"/>
      <c r="I41" s="4"/>
      <c r="J41" s="4"/>
      <c r="K41" s="4"/>
      <c r="L41" s="4"/>
      <c r="M41" s="4"/>
      <c r="N41" s="4"/>
      <c r="O41" s="4"/>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4"/>
      <c r="BA41" s="4"/>
      <c r="BB41" s="4"/>
      <c r="BC41" s="4"/>
      <c r="BD41" s="4"/>
    </row>
    <row r="42" spans="1:56" ht="24.95" customHeight="1">
      <c r="A42" s="36" t="s">
        <v>217</v>
      </c>
      <c r="B42" s="36" t="s">
        <v>75</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row>
    <row r="43" spans="1:56" ht="24.95" customHeight="1">
      <c r="A43" s="3"/>
      <c r="B43" s="4" t="s">
        <v>218</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row>
    <row r="44" spans="1:56" ht="24.95" customHeight="1">
      <c r="A44" s="15" t="s">
        <v>20</v>
      </c>
      <c r="B44" s="16" t="s">
        <v>111</v>
      </c>
      <c r="C44" s="16"/>
      <c r="D44" s="16"/>
      <c r="E44" s="16"/>
      <c r="F44" s="16"/>
      <c r="G44" s="16"/>
      <c r="H44" s="16"/>
      <c r="I44" s="16"/>
      <c r="J44" s="16"/>
      <c r="K44" s="16"/>
      <c r="L44" s="16"/>
      <c r="M44" s="16"/>
      <c r="N44" s="16"/>
      <c r="O44" s="1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16"/>
      <c r="BA44" s="16"/>
      <c r="BB44" s="16"/>
      <c r="BC44" s="16"/>
      <c r="BD44" s="16"/>
    </row>
    <row r="45" spans="1:56" ht="24.95" customHeight="1">
      <c r="A45" s="3"/>
      <c r="B45" s="4" t="s">
        <v>219</v>
      </c>
      <c r="C45" s="4"/>
      <c r="D45" s="4"/>
      <c r="E45" s="4"/>
      <c r="F45" s="4"/>
      <c r="G45" s="4"/>
      <c r="H45" s="4"/>
      <c r="I45" s="4"/>
      <c r="J45" s="4"/>
      <c r="K45" s="4"/>
      <c r="L45" s="4"/>
      <c r="M45" s="4"/>
      <c r="N45" s="4"/>
      <c r="O45" s="4"/>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4"/>
      <c r="BA45" s="4"/>
      <c r="BB45" s="4"/>
      <c r="BC45" s="4"/>
      <c r="BD45" s="4"/>
    </row>
    <row r="46" spans="1:56" ht="24.95" customHeight="1">
      <c r="A46" s="15" t="s">
        <v>33</v>
      </c>
      <c r="B46" s="16" t="s">
        <v>126</v>
      </c>
      <c r="C46" s="16"/>
      <c r="D46" s="16"/>
      <c r="E46" s="16"/>
      <c r="F46" s="16"/>
      <c r="G46" s="16"/>
      <c r="H46" s="16"/>
      <c r="I46" s="16"/>
      <c r="J46" s="16"/>
      <c r="K46" s="16"/>
      <c r="L46" s="16"/>
      <c r="M46" s="16"/>
      <c r="N46" s="16"/>
      <c r="O46" s="1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16"/>
      <c r="BA46" s="16"/>
      <c r="BB46" s="16"/>
      <c r="BC46" s="16"/>
      <c r="BD46" s="16"/>
    </row>
    <row r="47" spans="1:56" ht="24.95" customHeight="1">
      <c r="A47" s="34" t="s">
        <v>33</v>
      </c>
      <c r="B47" s="35" t="s">
        <v>33</v>
      </c>
      <c r="C47" s="29"/>
      <c r="D47" s="29"/>
      <c r="E47" s="29"/>
      <c r="F47" s="29"/>
      <c r="G47" s="29"/>
      <c r="H47" s="29"/>
      <c r="I47" s="29"/>
      <c r="J47" s="29"/>
      <c r="K47" s="29"/>
      <c r="L47" s="29"/>
      <c r="M47" s="29"/>
      <c r="N47" s="29"/>
      <c r="O47" s="29"/>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29"/>
      <c r="BA47" s="29"/>
      <c r="BB47" s="29"/>
      <c r="BC47" s="29"/>
      <c r="BD47" s="29"/>
    </row>
    <row r="48" spans="1:56" ht="24.9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57"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4" sqref="A4:BD4"/>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82" t="s">
        <v>128</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row>
    <row r="2" spans="1:56" s="13" customFormat="1" ht="18.75">
      <c r="A2" s="283" t="s">
        <v>72</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row>
    <row r="3" spans="1:56" s="13" customFormat="1" ht="18.75">
      <c r="A3" s="282" t="s">
        <v>232</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row>
    <row r="4" spans="1:56" s="13" customFormat="1" ht="18.75">
      <c r="A4" s="283" t="str">
        <f>'Bieu 01 TH'!A4:AN4</f>
        <v>(Biểu mẫu kèm theo Công văn số              /SKHĐT-TH ngày           tháng       năm 2019 của Sở Kế hoạch và Đầu tư)</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row>
    <row r="5" spans="1:56" s="13" customFormat="1" ht="18.75">
      <c r="A5" s="284" t="s">
        <v>0</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row>
    <row r="6" spans="1:56" ht="52.5" customHeight="1">
      <c r="A6" s="281" t="s">
        <v>1</v>
      </c>
      <c r="B6" s="281" t="s">
        <v>21</v>
      </c>
      <c r="C6" s="281" t="s">
        <v>114</v>
      </c>
      <c r="D6" s="281" t="s">
        <v>104</v>
      </c>
      <c r="E6" s="281" t="s">
        <v>105</v>
      </c>
      <c r="F6" s="281" t="s">
        <v>106</v>
      </c>
      <c r="G6" s="281" t="s">
        <v>113</v>
      </c>
      <c r="H6" s="281"/>
      <c r="I6" s="281"/>
      <c r="J6" s="281" t="s">
        <v>116</v>
      </c>
      <c r="K6" s="281"/>
      <c r="L6" s="281" t="s">
        <v>115</v>
      </c>
      <c r="M6" s="281"/>
      <c r="N6" s="281"/>
      <c r="O6" s="281"/>
      <c r="P6" s="281" t="s">
        <v>28</v>
      </c>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t="s">
        <v>117</v>
      </c>
      <c r="BA6" s="281"/>
      <c r="BB6" s="281"/>
      <c r="BC6" s="281"/>
      <c r="BD6" s="281" t="s">
        <v>3</v>
      </c>
    </row>
    <row r="7" spans="1:56" ht="25.5" customHeight="1">
      <c r="A7" s="281"/>
      <c r="B7" s="281"/>
      <c r="C7" s="281"/>
      <c r="D7" s="281"/>
      <c r="E7" s="281"/>
      <c r="F7" s="281"/>
      <c r="G7" s="281" t="s">
        <v>24</v>
      </c>
      <c r="H7" s="281" t="s">
        <v>25</v>
      </c>
      <c r="I7" s="281"/>
      <c r="J7" s="281" t="s">
        <v>26</v>
      </c>
      <c r="K7" s="281" t="s">
        <v>43</v>
      </c>
      <c r="L7" s="281" t="s">
        <v>26</v>
      </c>
      <c r="M7" s="281" t="s">
        <v>43</v>
      </c>
      <c r="N7" s="281"/>
      <c r="O7" s="281"/>
      <c r="P7" s="281" t="s">
        <v>200</v>
      </c>
      <c r="Q7" s="281"/>
      <c r="R7" s="281"/>
      <c r="S7" s="281"/>
      <c r="T7" s="281"/>
      <c r="U7" s="281"/>
      <c r="V7" s="281" t="s">
        <v>202</v>
      </c>
      <c r="W7" s="281"/>
      <c r="X7" s="281"/>
      <c r="Y7" s="281"/>
      <c r="Z7" s="281"/>
      <c r="AA7" s="281"/>
      <c r="AB7" s="281"/>
      <c r="AC7" s="281"/>
      <c r="AD7" s="281"/>
      <c r="AE7" s="281"/>
      <c r="AF7" s="281" t="s">
        <v>203</v>
      </c>
      <c r="AG7" s="281"/>
      <c r="AH7" s="281"/>
      <c r="AI7" s="281"/>
      <c r="AJ7" s="281"/>
      <c r="AK7" s="281"/>
      <c r="AL7" s="281"/>
      <c r="AM7" s="281"/>
      <c r="AN7" s="281"/>
      <c r="AO7" s="281"/>
      <c r="AP7" s="281" t="s">
        <v>210</v>
      </c>
      <c r="AQ7" s="281"/>
      <c r="AR7" s="281"/>
      <c r="AS7" s="281"/>
      <c r="AT7" s="281"/>
      <c r="AU7" s="281"/>
      <c r="AV7" s="281"/>
      <c r="AW7" s="281"/>
      <c r="AX7" s="281"/>
      <c r="AY7" s="281"/>
      <c r="AZ7" s="281" t="s">
        <v>26</v>
      </c>
      <c r="BA7" s="281" t="s">
        <v>43</v>
      </c>
      <c r="BB7" s="281"/>
      <c r="BC7" s="281"/>
      <c r="BD7" s="281"/>
    </row>
    <row r="8" spans="1:56" ht="28.5" customHeight="1">
      <c r="A8" s="281"/>
      <c r="B8" s="281"/>
      <c r="C8" s="281"/>
      <c r="D8" s="281"/>
      <c r="E8" s="281"/>
      <c r="F8" s="281"/>
      <c r="G8" s="281"/>
      <c r="H8" s="281" t="s">
        <v>26</v>
      </c>
      <c r="I8" s="281" t="s">
        <v>107</v>
      </c>
      <c r="J8" s="281"/>
      <c r="K8" s="281"/>
      <c r="L8" s="281"/>
      <c r="M8" s="281" t="s">
        <v>27</v>
      </c>
      <c r="N8" s="281" t="s">
        <v>28</v>
      </c>
      <c r="O8" s="281"/>
      <c r="P8" s="281" t="s">
        <v>199</v>
      </c>
      <c r="Q8" s="281"/>
      <c r="R8" s="281"/>
      <c r="S8" s="281"/>
      <c r="T8" s="281" t="s">
        <v>201</v>
      </c>
      <c r="U8" s="281"/>
      <c r="V8" s="281" t="s">
        <v>199</v>
      </c>
      <c r="W8" s="281"/>
      <c r="X8" s="281"/>
      <c r="Y8" s="281"/>
      <c r="Z8" s="281" t="s">
        <v>206</v>
      </c>
      <c r="AA8" s="281"/>
      <c r="AB8" s="281"/>
      <c r="AC8" s="281"/>
      <c r="AD8" s="281"/>
      <c r="AE8" s="281"/>
      <c r="AF8" s="281" t="s">
        <v>199</v>
      </c>
      <c r="AG8" s="281"/>
      <c r="AH8" s="281"/>
      <c r="AI8" s="281"/>
      <c r="AJ8" s="281" t="s">
        <v>208</v>
      </c>
      <c r="AK8" s="281"/>
      <c r="AL8" s="281"/>
      <c r="AM8" s="281"/>
      <c r="AN8" s="281"/>
      <c r="AO8" s="281"/>
      <c r="AP8" s="281" t="s">
        <v>199</v>
      </c>
      <c r="AQ8" s="281"/>
      <c r="AR8" s="281"/>
      <c r="AS8" s="281"/>
      <c r="AT8" s="281" t="s">
        <v>211</v>
      </c>
      <c r="AU8" s="281"/>
      <c r="AV8" s="281"/>
      <c r="AW8" s="281"/>
      <c r="AX8" s="281"/>
      <c r="AY8" s="281"/>
      <c r="AZ8" s="281"/>
      <c r="BA8" s="281" t="s">
        <v>27</v>
      </c>
      <c r="BB8" s="281" t="s">
        <v>28</v>
      </c>
      <c r="BC8" s="281"/>
      <c r="BD8" s="281"/>
    </row>
    <row r="9" spans="1:56" ht="21" customHeight="1">
      <c r="A9" s="281"/>
      <c r="B9" s="281"/>
      <c r="C9" s="281"/>
      <c r="D9" s="281"/>
      <c r="E9" s="281"/>
      <c r="F9" s="281"/>
      <c r="G9" s="281"/>
      <c r="H9" s="281"/>
      <c r="I9" s="281"/>
      <c r="J9" s="281"/>
      <c r="K9" s="281"/>
      <c r="L9" s="281"/>
      <c r="M9" s="281"/>
      <c r="N9" s="281" t="s">
        <v>29</v>
      </c>
      <c r="O9" s="281" t="s">
        <v>44</v>
      </c>
      <c r="P9" s="281" t="s">
        <v>26</v>
      </c>
      <c r="Q9" s="281" t="s">
        <v>43</v>
      </c>
      <c r="R9" s="281"/>
      <c r="S9" s="281"/>
      <c r="T9" s="281" t="s">
        <v>26</v>
      </c>
      <c r="U9" s="281" t="s">
        <v>43</v>
      </c>
      <c r="V9" s="281" t="s">
        <v>26</v>
      </c>
      <c r="W9" s="281" t="s">
        <v>43</v>
      </c>
      <c r="X9" s="281"/>
      <c r="Y9" s="281"/>
      <c r="Z9" s="281" t="s">
        <v>26</v>
      </c>
      <c r="AA9" s="281" t="s">
        <v>43</v>
      </c>
      <c r="AB9" s="281" t="s">
        <v>28</v>
      </c>
      <c r="AC9" s="281"/>
      <c r="AD9" s="281"/>
      <c r="AE9" s="281"/>
      <c r="AF9" s="281" t="s">
        <v>26</v>
      </c>
      <c r="AG9" s="281" t="s">
        <v>43</v>
      </c>
      <c r="AH9" s="281"/>
      <c r="AI9" s="281"/>
      <c r="AJ9" s="281" t="s">
        <v>26</v>
      </c>
      <c r="AK9" s="281" t="s">
        <v>43</v>
      </c>
      <c r="AL9" s="281" t="s">
        <v>28</v>
      </c>
      <c r="AM9" s="281"/>
      <c r="AN9" s="281"/>
      <c r="AO9" s="281"/>
      <c r="AP9" s="281" t="s">
        <v>26</v>
      </c>
      <c r="AQ9" s="281" t="s">
        <v>43</v>
      </c>
      <c r="AR9" s="281"/>
      <c r="AS9" s="281"/>
      <c r="AT9" s="281" t="s">
        <v>26</v>
      </c>
      <c r="AU9" s="281" t="s">
        <v>43</v>
      </c>
      <c r="AV9" s="281" t="s">
        <v>28</v>
      </c>
      <c r="AW9" s="281"/>
      <c r="AX9" s="281"/>
      <c r="AY9" s="281"/>
      <c r="AZ9" s="281"/>
      <c r="BA9" s="281"/>
      <c r="BB9" s="281" t="s">
        <v>29</v>
      </c>
      <c r="BC9" s="281" t="s">
        <v>44</v>
      </c>
      <c r="BD9" s="281"/>
    </row>
    <row r="10" spans="1:56" ht="39.75" customHeight="1">
      <c r="A10" s="281"/>
      <c r="B10" s="281"/>
      <c r="C10" s="281"/>
      <c r="D10" s="281"/>
      <c r="E10" s="281"/>
      <c r="F10" s="281"/>
      <c r="G10" s="281"/>
      <c r="H10" s="281"/>
      <c r="I10" s="281"/>
      <c r="J10" s="281"/>
      <c r="K10" s="281"/>
      <c r="L10" s="281"/>
      <c r="M10" s="281"/>
      <c r="N10" s="281"/>
      <c r="O10" s="281"/>
      <c r="P10" s="281"/>
      <c r="Q10" s="281" t="s">
        <v>27</v>
      </c>
      <c r="R10" s="281" t="s">
        <v>28</v>
      </c>
      <c r="S10" s="281"/>
      <c r="T10" s="281"/>
      <c r="U10" s="281"/>
      <c r="V10" s="281"/>
      <c r="W10" s="281" t="s">
        <v>27</v>
      </c>
      <c r="X10" s="281" t="s">
        <v>28</v>
      </c>
      <c r="Y10" s="281"/>
      <c r="Z10" s="281"/>
      <c r="AA10" s="281"/>
      <c r="AB10" s="281" t="s">
        <v>207</v>
      </c>
      <c r="AC10" s="281"/>
      <c r="AD10" s="281" t="s">
        <v>204</v>
      </c>
      <c r="AE10" s="281"/>
      <c r="AF10" s="281"/>
      <c r="AG10" s="281" t="s">
        <v>27</v>
      </c>
      <c r="AH10" s="281" t="s">
        <v>28</v>
      </c>
      <c r="AI10" s="281"/>
      <c r="AJ10" s="281"/>
      <c r="AK10" s="281"/>
      <c r="AL10" s="281" t="s">
        <v>209</v>
      </c>
      <c r="AM10" s="281"/>
      <c r="AN10" s="281" t="s">
        <v>205</v>
      </c>
      <c r="AO10" s="281"/>
      <c r="AP10" s="281"/>
      <c r="AQ10" s="281" t="s">
        <v>27</v>
      </c>
      <c r="AR10" s="281" t="s">
        <v>28</v>
      </c>
      <c r="AS10" s="281"/>
      <c r="AT10" s="281"/>
      <c r="AU10" s="281"/>
      <c r="AV10" s="281" t="s">
        <v>212</v>
      </c>
      <c r="AW10" s="281"/>
      <c r="AX10" s="281" t="s">
        <v>213</v>
      </c>
      <c r="AY10" s="281"/>
      <c r="AZ10" s="281"/>
      <c r="BA10" s="281"/>
      <c r="BB10" s="281"/>
      <c r="BC10" s="281"/>
      <c r="BD10" s="281"/>
    </row>
    <row r="11" spans="1:56" ht="64.5" customHeight="1">
      <c r="A11" s="281"/>
      <c r="B11" s="281"/>
      <c r="C11" s="281"/>
      <c r="D11" s="281"/>
      <c r="E11" s="281"/>
      <c r="F11" s="281"/>
      <c r="G11" s="281"/>
      <c r="H11" s="281"/>
      <c r="I11" s="281"/>
      <c r="J11" s="281"/>
      <c r="K11" s="281"/>
      <c r="L11" s="281"/>
      <c r="M11" s="281"/>
      <c r="N11" s="281"/>
      <c r="O11" s="281"/>
      <c r="P11" s="281"/>
      <c r="Q11" s="281"/>
      <c r="R11" s="94" t="s">
        <v>29</v>
      </c>
      <c r="S11" s="94" t="s">
        <v>44</v>
      </c>
      <c r="T11" s="281"/>
      <c r="U11" s="281"/>
      <c r="V11" s="281"/>
      <c r="W11" s="281"/>
      <c r="X11" s="94" t="s">
        <v>29</v>
      </c>
      <c r="Y11" s="94" t="s">
        <v>44</v>
      </c>
      <c r="Z11" s="281"/>
      <c r="AA11" s="281"/>
      <c r="AB11" s="94" t="s">
        <v>26</v>
      </c>
      <c r="AC11" s="94" t="s">
        <v>43</v>
      </c>
      <c r="AD11" s="94" t="s">
        <v>26</v>
      </c>
      <c r="AE11" s="94" t="s">
        <v>43</v>
      </c>
      <c r="AF11" s="281"/>
      <c r="AG11" s="281"/>
      <c r="AH11" s="94" t="s">
        <v>29</v>
      </c>
      <c r="AI11" s="94" t="s">
        <v>44</v>
      </c>
      <c r="AJ11" s="281"/>
      <c r="AK11" s="281"/>
      <c r="AL11" s="94" t="s">
        <v>26</v>
      </c>
      <c r="AM11" s="94" t="s">
        <v>43</v>
      </c>
      <c r="AN11" s="94" t="s">
        <v>26</v>
      </c>
      <c r="AO11" s="94" t="s">
        <v>43</v>
      </c>
      <c r="AP11" s="281"/>
      <c r="AQ11" s="281"/>
      <c r="AR11" s="94" t="s">
        <v>29</v>
      </c>
      <c r="AS11" s="94" t="s">
        <v>44</v>
      </c>
      <c r="AT11" s="281"/>
      <c r="AU11" s="281"/>
      <c r="AV11" s="94" t="s">
        <v>26</v>
      </c>
      <c r="AW11" s="94" t="s">
        <v>43</v>
      </c>
      <c r="AX11" s="94" t="s">
        <v>26</v>
      </c>
      <c r="AY11" s="94" t="s">
        <v>43</v>
      </c>
      <c r="AZ11" s="281"/>
      <c r="BA11" s="281"/>
      <c r="BB11" s="281"/>
      <c r="BC11" s="281"/>
      <c r="BD11" s="281"/>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131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131</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126</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82" t="s">
        <v>130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row>
    <row r="2" spans="1:56" s="13" customFormat="1" ht="18.75">
      <c r="A2" s="283" t="s">
        <v>72</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row>
    <row r="3" spans="1:56" s="13" customFormat="1" ht="18.75">
      <c r="A3" s="282" t="s">
        <v>180</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row>
    <row r="4" spans="1:56" s="13" customFormat="1" ht="18.75">
      <c r="A4" s="283" t="str">
        <f>'Bieu 01 TH'!A4:AN4</f>
        <v>(Biểu mẫu kèm theo Công văn số              /SKHĐT-TH ngày           tháng       năm 2019 của Sở Kế hoạch và Đầu tư)</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row>
    <row r="5" spans="1:56" s="13" customFormat="1" ht="18.75">
      <c r="A5" s="284" t="s">
        <v>0</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row>
    <row r="6" spans="1:56" ht="52.5" customHeight="1">
      <c r="A6" s="281" t="s">
        <v>1</v>
      </c>
      <c r="B6" s="281" t="s">
        <v>21</v>
      </c>
      <c r="C6" s="281" t="s">
        <v>114</v>
      </c>
      <c r="D6" s="281" t="s">
        <v>104</v>
      </c>
      <c r="E6" s="281" t="s">
        <v>105</v>
      </c>
      <c r="F6" s="281" t="s">
        <v>106</v>
      </c>
      <c r="G6" s="281" t="s">
        <v>113</v>
      </c>
      <c r="H6" s="281"/>
      <c r="I6" s="281"/>
      <c r="J6" s="281" t="s">
        <v>116</v>
      </c>
      <c r="K6" s="281"/>
      <c r="L6" s="281" t="s">
        <v>115</v>
      </c>
      <c r="M6" s="281"/>
      <c r="N6" s="281"/>
      <c r="O6" s="281"/>
      <c r="P6" s="281" t="s">
        <v>28</v>
      </c>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t="s">
        <v>117</v>
      </c>
      <c r="BA6" s="281"/>
      <c r="BB6" s="281"/>
      <c r="BC6" s="281"/>
      <c r="BD6" s="281" t="s">
        <v>3</v>
      </c>
    </row>
    <row r="7" spans="1:56" ht="25.5" customHeight="1">
      <c r="A7" s="281"/>
      <c r="B7" s="281"/>
      <c r="C7" s="281"/>
      <c r="D7" s="281"/>
      <c r="E7" s="281"/>
      <c r="F7" s="281"/>
      <c r="G7" s="281" t="s">
        <v>24</v>
      </c>
      <c r="H7" s="281" t="s">
        <v>25</v>
      </c>
      <c r="I7" s="281"/>
      <c r="J7" s="281" t="s">
        <v>26</v>
      </c>
      <c r="K7" s="281" t="s">
        <v>214</v>
      </c>
      <c r="L7" s="281" t="s">
        <v>26</v>
      </c>
      <c r="M7" s="281" t="s">
        <v>68</v>
      </c>
      <c r="N7" s="281"/>
      <c r="O7" s="281"/>
      <c r="P7" s="281" t="s">
        <v>200</v>
      </c>
      <c r="Q7" s="281"/>
      <c r="R7" s="281"/>
      <c r="S7" s="281"/>
      <c r="T7" s="281"/>
      <c r="U7" s="281"/>
      <c r="V7" s="281" t="s">
        <v>202</v>
      </c>
      <c r="W7" s="281"/>
      <c r="X7" s="281"/>
      <c r="Y7" s="281"/>
      <c r="Z7" s="281"/>
      <c r="AA7" s="281"/>
      <c r="AB7" s="281"/>
      <c r="AC7" s="281"/>
      <c r="AD7" s="281"/>
      <c r="AE7" s="281"/>
      <c r="AF7" s="281" t="s">
        <v>203</v>
      </c>
      <c r="AG7" s="281"/>
      <c r="AH7" s="281"/>
      <c r="AI7" s="281"/>
      <c r="AJ7" s="281"/>
      <c r="AK7" s="281"/>
      <c r="AL7" s="281"/>
      <c r="AM7" s="281"/>
      <c r="AN7" s="281"/>
      <c r="AO7" s="281"/>
      <c r="AP7" s="281" t="s">
        <v>210</v>
      </c>
      <c r="AQ7" s="281"/>
      <c r="AR7" s="281"/>
      <c r="AS7" s="281"/>
      <c r="AT7" s="281"/>
      <c r="AU7" s="281"/>
      <c r="AV7" s="281"/>
      <c r="AW7" s="281"/>
      <c r="AX7" s="281"/>
      <c r="AY7" s="281"/>
      <c r="AZ7" s="281" t="s">
        <v>26</v>
      </c>
      <c r="BA7" s="281" t="s">
        <v>68</v>
      </c>
      <c r="BB7" s="281"/>
      <c r="BC7" s="281"/>
      <c r="BD7" s="281"/>
    </row>
    <row r="8" spans="1:56" ht="28.5" customHeight="1">
      <c r="A8" s="281"/>
      <c r="B8" s="281"/>
      <c r="C8" s="281"/>
      <c r="D8" s="281"/>
      <c r="E8" s="281"/>
      <c r="F8" s="281"/>
      <c r="G8" s="281"/>
      <c r="H8" s="281" t="s">
        <v>26</v>
      </c>
      <c r="I8" s="281" t="s">
        <v>68</v>
      </c>
      <c r="J8" s="281"/>
      <c r="K8" s="281"/>
      <c r="L8" s="281"/>
      <c r="M8" s="281" t="s">
        <v>27</v>
      </c>
      <c r="N8" s="281" t="s">
        <v>28</v>
      </c>
      <c r="O8" s="281"/>
      <c r="P8" s="281" t="s">
        <v>199</v>
      </c>
      <c r="Q8" s="281"/>
      <c r="R8" s="281"/>
      <c r="S8" s="281"/>
      <c r="T8" s="281" t="s">
        <v>201</v>
      </c>
      <c r="U8" s="281"/>
      <c r="V8" s="281" t="s">
        <v>199</v>
      </c>
      <c r="W8" s="281"/>
      <c r="X8" s="281"/>
      <c r="Y8" s="281"/>
      <c r="Z8" s="281" t="s">
        <v>206</v>
      </c>
      <c r="AA8" s="281"/>
      <c r="AB8" s="281"/>
      <c r="AC8" s="281"/>
      <c r="AD8" s="281"/>
      <c r="AE8" s="281"/>
      <c r="AF8" s="281" t="s">
        <v>199</v>
      </c>
      <c r="AG8" s="281"/>
      <c r="AH8" s="281"/>
      <c r="AI8" s="281"/>
      <c r="AJ8" s="281" t="s">
        <v>208</v>
      </c>
      <c r="AK8" s="281"/>
      <c r="AL8" s="281"/>
      <c r="AM8" s="281"/>
      <c r="AN8" s="281"/>
      <c r="AO8" s="281"/>
      <c r="AP8" s="281" t="s">
        <v>199</v>
      </c>
      <c r="AQ8" s="281"/>
      <c r="AR8" s="281"/>
      <c r="AS8" s="281"/>
      <c r="AT8" s="281" t="s">
        <v>211</v>
      </c>
      <c r="AU8" s="281"/>
      <c r="AV8" s="281"/>
      <c r="AW8" s="281"/>
      <c r="AX8" s="281"/>
      <c r="AY8" s="281"/>
      <c r="AZ8" s="281"/>
      <c r="BA8" s="281" t="s">
        <v>27</v>
      </c>
      <c r="BB8" s="281" t="s">
        <v>28</v>
      </c>
      <c r="BC8" s="281"/>
      <c r="BD8" s="281"/>
    </row>
    <row r="9" spans="1:56" ht="21" customHeight="1">
      <c r="A9" s="281"/>
      <c r="B9" s="281"/>
      <c r="C9" s="281"/>
      <c r="D9" s="281"/>
      <c r="E9" s="281"/>
      <c r="F9" s="281"/>
      <c r="G9" s="281"/>
      <c r="H9" s="281"/>
      <c r="I9" s="281"/>
      <c r="J9" s="281"/>
      <c r="K9" s="281"/>
      <c r="L9" s="281"/>
      <c r="M9" s="281"/>
      <c r="N9" s="281" t="s">
        <v>29</v>
      </c>
      <c r="O9" s="281" t="s">
        <v>44</v>
      </c>
      <c r="P9" s="281" t="s">
        <v>26</v>
      </c>
      <c r="Q9" s="281" t="s">
        <v>68</v>
      </c>
      <c r="R9" s="281"/>
      <c r="S9" s="281"/>
      <c r="T9" s="281" t="s">
        <v>26</v>
      </c>
      <c r="U9" s="281" t="s">
        <v>68</v>
      </c>
      <c r="V9" s="281" t="s">
        <v>26</v>
      </c>
      <c r="W9" s="281" t="s">
        <v>68</v>
      </c>
      <c r="X9" s="281"/>
      <c r="Y9" s="281"/>
      <c r="Z9" s="281" t="s">
        <v>26</v>
      </c>
      <c r="AA9" s="281" t="s">
        <v>68</v>
      </c>
      <c r="AB9" s="281" t="s">
        <v>28</v>
      </c>
      <c r="AC9" s="281"/>
      <c r="AD9" s="281"/>
      <c r="AE9" s="281"/>
      <c r="AF9" s="281" t="s">
        <v>26</v>
      </c>
      <c r="AG9" s="281" t="s">
        <v>68</v>
      </c>
      <c r="AH9" s="281"/>
      <c r="AI9" s="281"/>
      <c r="AJ9" s="281" t="s">
        <v>26</v>
      </c>
      <c r="AK9" s="281" t="s">
        <v>68</v>
      </c>
      <c r="AL9" s="281" t="s">
        <v>28</v>
      </c>
      <c r="AM9" s="281"/>
      <c r="AN9" s="281"/>
      <c r="AO9" s="281"/>
      <c r="AP9" s="281" t="s">
        <v>26</v>
      </c>
      <c r="AQ9" s="281" t="s">
        <v>68</v>
      </c>
      <c r="AR9" s="281"/>
      <c r="AS9" s="281"/>
      <c r="AT9" s="281" t="s">
        <v>26</v>
      </c>
      <c r="AU9" s="281" t="s">
        <v>68</v>
      </c>
      <c r="AV9" s="281" t="s">
        <v>28</v>
      </c>
      <c r="AW9" s="281"/>
      <c r="AX9" s="281"/>
      <c r="AY9" s="281"/>
      <c r="AZ9" s="281"/>
      <c r="BA9" s="281"/>
      <c r="BB9" s="281" t="s">
        <v>29</v>
      </c>
      <c r="BC9" s="281" t="s">
        <v>44</v>
      </c>
      <c r="BD9" s="281"/>
    </row>
    <row r="10" spans="1:56" ht="39.75" customHeight="1">
      <c r="A10" s="281"/>
      <c r="B10" s="281"/>
      <c r="C10" s="281"/>
      <c r="D10" s="281"/>
      <c r="E10" s="281"/>
      <c r="F10" s="281"/>
      <c r="G10" s="281"/>
      <c r="H10" s="281"/>
      <c r="I10" s="281"/>
      <c r="J10" s="281"/>
      <c r="K10" s="281"/>
      <c r="L10" s="281"/>
      <c r="M10" s="281"/>
      <c r="N10" s="281"/>
      <c r="O10" s="281"/>
      <c r="P10" s="281"/>
      <c r="Q10" s="281" t="s">
        <v>27</v>
      </c>
      <c r="R10" s="281" t="s">
        <v>28</v>
      </c>
      <c r="S10" s="281"/>
      <c r="T10" s="281"/>
      <c r="U10" s="281"/>
      <c r="V10" s="281"/>
      <c r="W10" s="281" t="s">
        <v>27</v>
      </c>
      <c r="X10" s="281" t="s">
        <v>28</v>
      </c>
      <c r="Y10" s="281"/>
      <c r="Z10" s="281"/>
      <c r="AA10" s="281"/>
      <c r="AB10" s="281" t="s">
        <v>207</v>
      </c>
      <c r="AC10" s="281"/>
      <c r="AD10" s="281" t="s">
        <v>204</v>
      </c>
      <c r="AE10" s="281"/>
      <c r="AF10" s="281"/>
      <c r="AG10" s="281" t="s">
        <v>27</v>
      </c>
      <c r="AH10" s="281" t="s">
        <v>28</v>
      </c>
      <c r="AI10" s="281"/>
      <c r="AJ10" s="281"/>
      <c r="AK10" s="281"/>
      <c r="AL10" s="281" t="s">
        <v>209</v>
      </c>
      <c r="AM10" s="281"/>
      <c r="AN10" s="281" t="s">
        <v>205</v>
      </c>
      <c r="AO10" s="281"/>
      <c r="AP10" s="281"/>
      <c r="AQ10" s="281" t="s">
        <v>27</v>
      </c>
      <c r="AR10" s="281" t="s">
        <v>28</v>
      </c>
      <c r="AS10" s="281"/>
      <c r="AT10" s="281"/>
      <c r="AU10" s="281"/>
      <c r="AV10" s="281" t="s">
        <v>212</v>
      </c>
      <c r="AW10" s="281"/>
      <c r="AX10" s="281" t="s">
        <v>213</v>
      </c>
      <c r="AY10" s="281"/>
      <c r="AZ10" s="281"/>
      <c r="BA10" s="281"/>
      <c r="BB10" s="281"/>
      <c r="BC10" s="281"/>
      <c r="BD10" s="281"/>
    </row>
    <row r="11" spans="1:56" ht="64.5" customHeight="1">
      <c r="A11" s="281"/>
      <c r="B11" s="281"/>
      <c r="C11" s="281"/>
      <c r="D11" s="281"/>
      <c r="E11" s="281"/>
      <c r="F11" s="281"/>
      <c r="G11" s="281"/>
      <c r="H11" s="281"/>
      <c r="I11" s="281"/>
      <c r="J11" s="281"/>
      <c r="K11" s="281"/>
      <c r="L11" s="281"/>
      <c r="M11" s="281"/>
      <c r="N11" s="281"/>
      <c r="O11" s="281"/>
      <c r="P11" s="281"/>
      <c r="Q11" s="281"/>
      <c r="R11" s="94" t="s">
        <v>29</v>
      </c>
      <c r="S11" s="94" t="s">
        <v>44</v>
      </c>
      <c r="T11" s="281"/>
      <c r="U11" s="281"/>
      <c r="V11" s="281"/>
      <c r="W11" s="281"/>
      <c r="X11" s="94" t="s">
        <v>29</v>
      </c>
      <c r="Y11" s="94" t="s">
        <v>44</v>
      </c>
      <c r="Z11" s="281"/>
      <c r="AA11" s="281"/>
      <c r="AB11" s="94" t="s">
        <v>26</v>
      </c>
      <c r="AC11" s="94" t="s">
        <v>68</v>
      </c>
      <c r="AD11" s="99" t="s">
        <v>26</v>
      </c>
      <c r="AE11" s="94" t="s">
        <v>68</v>
      </c>
      <c r="AF11" s="281"/>
      <c r="AG11" s="281"/>
      <c r="AH11" s="94" t="s">
        <v>29</v>
      </c>
      <c r="AI11" s="94" t="s">
        <v>44</v>
      </c>
      <c r="AJ11" s="281"/>
      <c r="AK11" s="281"/>
      <c r="AL11" s="94" t="s">
        <v>26</v>
      </c>
      <c r="AM11" s="94" t="s">
        <v>68</v>
      </c>
      <c r="AN11" s="94" t="s">
        <v>26</v>
      </c>
      <c r="AO11" s="94" t="s">
        <v>68</v>
      </c>
      <c r="AP11" s="281"/>
      <c r="AQ11" s="281"/>
      <c r="AR11" s="94" t="s">
        <v>29</v>
      </c>
      <c r="AS11" s="94" t="s">
        <v>44</v>
      </c>
      <c r="AT11" s="281"/>
      <c r="AU11" s="281"/>
      <c r="AV11" s="94" t="s">
        <v>26</v>
      </c>
      <c r="AW11" s="94" t="s">
        <v>68</v>
      </c>
      <c r="AX11" s="94" t="s">
        <v>26</v>
      </c>
      <c r="AY11" s="94" t="s">
        <v>68</v>
      </c>
      <c r="AZ11" s="281"/>
      <c r="BA11" s="281"/>
      <c r="BB11" s="281"/>
      <c r="BC11" s="281"/>
      <c r="BD11" s="281"/>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101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215</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33</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355"/>
  <sheetViews>
    <sheetView topLeftCell="S1" workbookViewId="0">
      <selection activeCell="A2" sqref="A2:CQ2"/>
    </sheetView>
  </sheetViews>
  <sheetFormatPr defaultRowHeight="18.75"/>
  <cols>
    <col min="1" max="1" width="6" style="69" customWidth="1"/>
    <col min="2" max="2" width="37.83203125" style="70" customWidth="1"/>
    <col min="3" max="3" width="10.6640625" style="70" customWidth="1"/>
    <col min="4" max="6" width="12" style="71" customWidth="1"/>
    <col min="7" max="7" width="10.1640625" style="71" customWidth="1"/>
    <col min="8" max="8" width="10.1640625" style="72" customWidth="1"/>
    <col min="9" max="95" width="7.83203125" style="72" customWidth="1"/>
    <col min="96" max="313" width="9.33203125" style="37"/>
    <col min="314" max="314" width="6" style="37" customWidth="1"/>
    <col min="315" max="315" width="37.83203125" style="37" customWidth="1"/>
    <col min="316" max="318" width="12" style="37" customWidth="1"/>
    <col min="319" max="320" width="14.5" style="37" customWidth="1"/>
    <col min="321" max="321" width="13.1640625" style="37" customWidth="1"/>
    <col min="322" max="322" width="14.5" style="37" customWidth="1"/>
    <col min="323" max="323" width="13.1640625" style="37" customWidth="1"/>
    <col min="324" max="324" width="14.5" style="37" customWidth="1"/>
    <col min="325" max="325" width="13.1640625" style="37" customWidth="1"/>
    <col min="326" max="326" width="14.5" style="37" customWidth="1"/>
    <col min="327" max="327" width="13.1640625" style="37" customWidth="1"/>
    <col min="328" max="328" width="14.5" style="37" customWidth="1"/>
    <col min="329" max="329" width="13.1640625" style="37" customWidth="1"/>
    <col min="330" max="330" width="16.5" style="37" customWidth="1"/>
    <col min="331" max="331" width="12" style="37" customWidth="1"/>
    <col min="332" max="332" width="20" style="37" customWidth="1"/>
    <col min="333" max="333" width="14" style="37" customWidth="1"/>
    <col min="334" max="334" width="16.5" style="37" customWidth="1"/>
    <col min="335" max="335" width="12" style="37" customWidth="1"/>
    <col min="336" max="336" width="20" style="37" customWidth="1"/>
    <col min="337" max="337" width="14" style="37" customWidth="1"/>
    <col min="338" max="338" width="12.5" style="37" customWidth="1"/>
    <col min="339" max="341" width="0" style="37" hidden="1" customWidth="1"/>
    <col min="342" max="569" width="9.33203125" style="37"/>
    <col min="570" max="570" width="6" style="37" customWidth="1"/>
    <col min="571" max="571" width="37.83203125" style="37" customWidth="1"/>
    <col min="572" max="574" width="12" style="37" customWidth="1"/>
    <col min="575" max="576" width="14.5" style="37" customWidth="1"/>
    <col min="577" max="577" width="13.1640625" style="37" customWidth="1"/>
    <col min="578" max="578" width="14.5" style="37" customWidth="1"/>
    <col min="579" max="579" width="13.1640625" style="37" customWidth="1"/>
    <col min="580" max="580" width="14.5" style="37" customWidth="1"/>
    <col min="581" max="581" width="13.1640625" style="37" customWidth="1"/>
    <col min="582" max="582" width="14.5" style="37" customWidth="1"/>
    <col min="583" max="583" width="13.1640625" style="37" customWidth="1"/>
    <col min="584" max="584" width="14.5" style="37" customWidth="1"/>
    <col min="585" max="585" width="13.1640625" style="37" customWidth="1"/>
    <col min="586" max="586" width="16.5" style="37" customWidth="1"/>
    <col min="587" max="587" width="12" style="37" customWidth="1"/>
    <col min="588" max="588" width="20" style="37" customWidth="1"/>
    <col min="589" max="589" width="14" style="37" customWidth="1"/>
    <col min="590" max="590" width="16.5" style="37" customWidth="1"/>
    <col min="591" max="591" width="12" style="37" customWidth="1"/>
    <col min="592" max="592" width="20" style="37" customWidth="1"/>
    <col min="593" max="593" width="14" style="37" customWidth="1"/>
    <col min="594" max="594" width="12.5" style="37" customWidth="1"/>
    <col min="595" max="597" width="0" style="37" hidden="1" customWidth="1"/>
    <col min="598" max="825" width="9.33203125" style="37"/>
    <col min="826" max="826" width="6" style="37" customWidth="1"/>
    <col min="827" max="827" width="37.83203125" style="37" customWidth="1"/>
    <col min="828" max="830" width="12" style="37" customWidth="1"/>
    <col min="831" max="832" width="14.5" style="37" customWidth="1"/>
    <col min="833" max="833" width="13.1640625" style="37" customWidth="1"/>
    <col min="834" max="834" width="14.5" style="37" customWidth="1"/>
    <col min="835" max="835" width="13.1640625" style="37" customWidth="1"/>
    <col min="836" max="836" width="14.5" style="37" customWidth="1"/>
    <col min="837" max="837" width="13.1640625" style="37" customWidth="1"/>
    <col min="838" max="838" width="14.5" style="37" customWidth="1"/>
    <col min="839" max="839" width="13.1640625" style="37" customWidth="1"/>
    <col min="840" max="840" width="14.5" style="37" customWidth="1"/>
    <col min="841" max="841" width="13.1640625" style="37" customWidth="1"/>
    <col min="842" max="842" width="16.5" style="37" customWidth="1"/>
    <col min="843" max="843" width="12" style="37" customWidth="1"/>
    <col min="844" max="844" width="20" style="37" customWidth="1"/>
    <col min="845" max="845" width="14" style="37" customWidth="1"/>
    <col min="846" max="846" width="16.5" style="37" customWidth="1"/>
    <col min="847" max="847" width="12" style="37" customWidth="1"/>
    <col min="848" max="848" width="20" style="37" customWidth="1"/>
    <col min="849" max="849" width="14" style="37" customWidth="1"/>
    <col min="850" max="850" width="12.5" style="37" customWidth="1"/>
    <col min="851" max="853" width="0" style="37" hidden="1" customWidth="1"/>
    <col min="854" max="1081" width="9.33203125" style="37"/>
    <col min="1082" max="1082" width="6" style="37" customWidth="1"/>
    <col min="1083" max="1083" width="37.83203125" style="37" customWidth="1"/>
    <col min="1084" max="1086" width="12" style="37" customWidth="1"/>
    <col min="1087" max="1088" width="14.5" style="37" customWidth="1"/>
    <col min="1089" max="1089" width="13.1640625" style="37" customWidth="1"/>
    <col min="1090" max="1090" width="14.5" style="37" customWidth="1"/>
    <col min="1091" max="1091" width="13.1640625" style="37" customWidth="1"/>
    <col min="1092" max="1092" width="14.5" style="37" customWidth="1"/>
    <col min="1093" max="1093" width="13.1640625" style="37" customWidth="1"/>
    <col min="1094" max="1094" width="14.5" style="37" customWidth="1"/>
    <col min="1095" max="1095" width="13.1640625" style="37" customWidth="1"/>
    <col min="1096" max="1096" width="14.5" style="37" customWidth="1"/>
    <col min="1097" max="1097" width="13.1640625" style="37" customWidth="1"/>
    <col min="1098" max="1098" width="16.5" style="37" customWidth="1"/>
    <col min="1099" max="1099" width="12" style="37" customWidth="1"/>
    <col min="1100" max="1100" width="20" style="37" customWidth="1"/>
    <col min="1101" max="1101" width="14" style="37" customWidth="1"/>
    <col min="1102" max="1102" width="16.5" style="37" customWidth="1"/>
    <col min="1103" max="1103" width="12" style="37" customWidth="1"/>
    <col min="1104" max="1104" width="20" style="37" customWidth="1"/>
    <col min="1105" max="1105" width="14" style="37" customWidth="1"/>
    <col min="1106" max="1106" width="12.5" style="37" customWidth="1"/>
    <col min="1107" max="1109" width="0" style="37" hidden="1" customWidth="1"/>
    <col min="1110" max="1337" width="9.33203125" style="37"/>
    <col min="1338" max="1338" width="6" style="37" customWidth="1"/>
    <col min="1339" max="1339" width="37.83203125" style="37" customWidth="1"/>
    <col min="1340" max="1342" width="12" style="37" customWidth="1"/>
    <col min="1343" max="1344" width="14.5" style="37" customWidth="1"/>
    <col min="1345" max="1345" width="13.1640625" style="37" customWidth="1"/>
    <col min="1346" max="1346" width="14.5" style="37" customWidth="1"/>
    <col min="1347" max="1347" width="13.1640625" style="37" customWidth="1"/>
    <col min="1348" max="1348" width="14.5" style="37" customWidth="1"/>
    <col min="1349" max="1349" width="13.1640625" style="37" customWidth="1"/>
    <col min="1350" max="1350" width="14.5" style="37" customWidth="1"/>
    <col min="1351" max="1351" width="13.1640625" style="37" customWidth="1"/>
    <col min="1352" max="1352" width="14.5" style="37" customWidth="1"/>
    <col min="1353" max="1353" width="13.1640625" style="37" customWidth="1"/>
    <col min="1354" max="1354" width="16.5" style="37" customWidth="1"/>
    <col min="1355" max="1355" width="12" style="37" customWidth="1"/>
    <col min="1356" max="1356" width="20" style="37" customWidth="1"/>
    <col min="1357" max="1357" width="14" style="37" customWidth="1"/>
    <col min="1358" max="1358" width="16.5" style="37" customWidth="1"/>
    <col min="1359" max="1359" width="12" style="37" customWidth="1"/>
    <col min="1360" max="1360" width="20" style="37" customWidth="1"/>
    <col min="1361" max="1361" width="14" style="37" customWidth="1"/>
    <col min="1362" max="1362" width="12.5" style="37" customWidth="1"/>
    <col min="1363" max="1365" width="0" style="37" hidden="1" customWidth="1"/>
    <col min="1366" max="1593" width="9.33203125" style="37"/>
    <col min="1594" max="1594" width="6" style="37" customWidth="1"/>
    <col min="1595" max="1595" width="37.83203125" style="37" customWidth="1"/>
    <col min="1596" max="1598" width="12" style="37" customWidth="1"/>
    <col min="1599" max="1600" width="14.5" style="37" customWidth="1"/>
    <col min="1601" max="1601" width="13.1640625" style="37" customWidth="1"/>
    <col min="1602" max="1602" width="14.5" style="37" customWidth="1"/>
    <col min="1603" max="1603" width="13.1640625" style="37" customWidth="1"/>
    <col min="1604" max="1604" width="14.5" style="37" customWidth="1"/>
    <col min="1605" max="1605" width="13.1640625" style="37" customWidth="1"/>
    <col min="1606" max="1606" width="14.5" style="37" customWidth="1"/>
    <col min="1607" max="1607" width="13.1640625" style="37" customWidth="1"/>
    <col min="1608" max="1608" width="14.5" style="37" customWidth="1"/>
    <col min="1609" max="1609" width="13.1640625" style="37" customWidth="1"/>
    <col min="1610" max="1610" width="16.5" style="37" customWidth="1"/>
    <col min="1611" max="1611" width="12" style="37" customWidth="1"/>
    <col min="1612" max="1612" width="20" style="37" customWidth="1"/>
    <col min="1613" max="1613" width="14" style="37" customWidth="1"/>
    <col min="1614" max="1614" width="16.5" style="37" customWidth="1"/>
    <col min="1615" max="1615" width="12" style="37" customWidth="1"/>
    <col min="1616" max="1616" width="20" style="37" customWidth="1"/>
    <col min="1617" max="1617" width="14" style="37" customWidth="1"/>
    <col min="1618" max="1618" width="12.5" style="37" customWidth="1"/>
    <col min="1619" max="1621" width="0" style="37" hidden="1" customWidth="1"/>
    <col min="1622" max="1849" width="9.33203125" style="37"/>
    <col min="1850" max="1850" width="6" style="37" customWidth="1"/>
    <col min="1851" max="1851" width="37.83203125" style="37" customWidth="1"/>
    <col min="1852" max="1854" width="12" style="37" customWidth="1"/>
    <col min="1855" max="1856" width="14.5" style="37" customWidth="1"/>
    <col min="1857" max="1857" width="13.1640625" style="37" customWidth="1"/>
    <col min="1858" max="1858" width="14.5" style="37" customWidth="1"/>
    <col min="1859" max="1859" width="13.1640625" style="37" customWidth="1"/>
    <col min="1860" max="1860" width="14.5" style="37" customWidth="1"/>
    <col min="1861" max="1861" width="13.1640625" style="37" customWidth="1"/>
    <col min="1862" max="1862" width="14.5" style="37" customWidth="1"/>
    <col min="1863" max="1863" width="13.1640625" style="37" customWidth="1"/>
    <col min="1864" max="1864" width="14.5" style="37" customWidth="1"/>
    <col min="1865" max="1865" width="13.1640625" style="37" customWidth="1"/>
    <col min="1866" max="1866" width="16.5" style="37" customWidth="1"/>
    <col min="1867" max="1867" width="12" style="37" customWidth="1"/>
    <col min="1868" max="1868" width="20" style="37" customWidth="1"/>
    <col min="1869" max="1869" width="14" style="37" customWidth="1"/>
    <col min="1870" max="1870" width="16.5" style="37" customWidth="1"/>
    <col min="1871" max="1871" width="12" style="37" customWidth="1"/>
    <col min="1872" max="1872" width="20" style="37" customWidth="1"/>
    <col min="1873" max="1873" width="14" style="37" customWidth="1"/>
    <col min="1874" max="1874" width="12.5" style="37" customWidth="1"/>
    <col min="1875" max="1877" width="0" style="37" hidden="1" customWidth="1"/>
    <col min="1878" max="2105" width="9.33203125" style="37"/>
    <col min="2106" max="2106" width="6" style="37" customWidth="1"/>
    <col min="2107" max="2107" width="37.83203125" style="37" customWidth="1"/>
    <col min="2108" max="2110" width="12" style="37" customWidth="1"/>
    <col min="2111" max="2112" width="14.5" style="37" customWidth="1"/>
    <col min="2113" max="2113" width="13.1640625" style="37" customWidth="1"/>
    <col min="2114" max="2114" width="14.5" style="37" customWidth="1"/>
    <col min="2115" max="2115" width="13.1640625" style="37" customWidth="1"/>
    <col min="2116" max="2116" width="14.5" style="37" customWidth="1"/>
    <col min="2117" max="2117" width="13.1640625" style="37" customWidth="1"/>
    <col min="2118" max="2118" width="14.5" style="37" customWidth="1"/>
    <col min="2119" max="2119" width="13.1640625" style="37" customWidth="1"/>
    <col min="2120" max="2120" width="14.5" style="37" customWidth="1"/>
    <col min="2121" max="2121" width="13.1640625" style="37" customWidth="1"/>
    <col min="2122" max="2122" width="16.5" style="37" customWidth="1"/>
    <col min="2123" max="2123" width="12" style="37" customWidth="1"/>
    <col min="2124" max="2124" width="20" style="37" customWidth="1"/>
    <col min="2125" max="2125" width="14" style="37" customWidth="1"/>
    <col min="2126" max="2126" width="16.5" style="37" customWidth="1"/>
    <col min="2127" max="2127" width="12" style="37" customWidth="1"/>
    <col min="2128" max="2128" width="20" style="37" customWidth="1"/>
    <col min="2129" max="2129" width="14" style="37" customWidth="1"/>
    <col min="2130" max="2130" width="12.5" style="37" customWidth="1"/>
    <col min="2131" max="2133" width="0" style="37" hidden="1" customWidth="1"/>
    <col min="2134" max="2361" width="9.33203125" style="37"/>
    <col min="2362" max="2362" width="6" style="37" customWidth="1"/>
    <col min="2363" max="2363" width="37.83203125" style="37" customWidth="1"/>
    <col min="2364" max="2366" width="12" style="37" customWidth="1"/>
    <col min="2367" max="2368" width="14.5" style="37" customWidth="1"/>
    <col min="2369" max="2369" width="13.1640625" style="37" customWidth="1"/>
    <col min="2370" max="2370" width="14.5" style="37" customWidth="1"/>
    <col min="2371" max="2371" width="13.1640625" style="37" customWidth="1"/>
    <col min="2372" max="2372" width="14.5" style="37" customWidth="1"/>
    <col min="2373" max="2373" width="13.1640625" style="37" customWidth="1"/>
    <col min="2374" max="2374" width="14.5" style="37" customWidth="1"/>
    <col min="2375" max="2375" width="13.1640625" style="37" customWidth="1"/>
    <col min="2376" max="2376" width="14.5" style="37" customWidth="1"/>
    <col min="2377" max="2377" width="13.1640625" style="37" customWidth="1"/>
    <col min="2378" max="2378" width="16.5" style="37" customWidth="1"/>
    <col min="2379" max="2379" width="12" style="37" customWidth="1"/>
    <col min="2380" max="2380" width="20" style="37" customWidth="1"/>
    <col min="2381" max="2381" width="14" style="37" customWidth="1"/>
    <col min="2382" max="2382" width="16.5" style="37" customWidth="1"/>
    <col min="2383" max="2383" width="12" style="37" customWidth="1"/>
    <col min="2384" max="2384" width="20" style="37" customWidth="1"/>
    <col min="2385" max="2385" width="14" style="37" customWidth="1"/>
    <col min="2386" max="2386" width="12.5" style="37" customWidth="1"/>
    <col min="2387" max="2389" width="0" style="37" hidden="1" customWidth="1"/>
    <col min="2390" max="2617" width="9.33203125" style="37"/>
    <col min="2618" max="2618" width="6" style="37" customWidth="1"/>
    <col min="2619" max="2619" width="37.83203125" style="37" customWidth="1"/>
    <col min="2620" max="2622" width="12" style="37" customWidth="1"/>
    <col min="2623" max="2624" width="14.5" style="37" customWidth="1"/>
    <col min="2625" max="2625" width="13.1640625" style="37" customWidth="1"/>
    <col min="2626" max="2626" width="14.5" style="37" customWidth="1"/>
    <col min="2627" max="2627" width="13.1640625" style="37" customWidth="1"/>
    <col min="2628" max="2628" width="14.5" style="37" customWidth="1"/>
    <col min="2629" max="2629" width="13.1640625" style="37" customWidth="1"/>
    <col min="2630" max="2630" width="14.5" style="37" customWidth="1"/>
    <col min="2631" max="2631" width="13.1640625" style="37" customWidth="1"/>
    <col min="2632" max="2632" width="14.5" style="37" customWidth="1"/>
    <col min="2633" max="2633" width="13.1640625" style="37" customWidth="1"/>
    <col min="2634" max="2634" width="16.5" style="37" customWidth="1"/>
    <col min="2635" max="2635" width="12" style="37" customWidth="1"/>
    <col min="2636" max="2636" width="20" style="37" customWidth="1"/>
    <col min="2637" max="2637" width="14" style="37" customWidth="1"/>
    <col min="2638" max="2638" width="16.5" style="37" customWidth="1"/>
    <col min="2639" max="2639" width="12" style="37" customWidth="1"/>
    <col min="2640" max="2640" width="20" style="37" customWidth="1"/>
    <col min="2641" max="2641" width="14" style="37" customWidth="1"/>
    <col min="2642" max="2642" width="12.5" style="37" customWidth="1"/>
    <col min="2643" max="2645" width="0" style="37" hidden="1" customWidth="1"/>
    <col min="2646" max="2873" width="9.33203125" style="37"/>
    <col min="2874" max="2874" width="6" style="37" customWidth="1"/>
    <col min="2875" max="2875" width="37.83203125" style="37" customWidth="1"/>
    <col min="2876" max="2878" width="12" style="37" customWidth="1"/>
    <col min="2879" max="2880" width="14.5" style="37" customWidth="1"/>
    <col min="2881" max="2881" width="13.1640625" style="37" customWidth="1"/>
    <col min="2882" max="2882" width="14.5" style="37" customWidth="1"/>
    <col min="2883" max="2883" width="13.1640625" style="37" customWidth="1"/>
    <col min="2884" max="2884" width="14.5" style="37" customWidth="1"/>
    <col min="2885" max="2885" width="13.1640625" style="37" customWidth="1"/>
    <col min="2886" max="2886" width="14.5" style="37" customWidth="1"/>
    <col min="2887" max="2887" width="13.1640625" style="37" customWidth="1"/>
    <col min="2888" max="2888" width="14.5" style="37" customWidth="1"/>
    <col min="2889" max="2889" width="13.1640625" style="37" customWidth="1"/>
    <col min="2890" max="2890" width="16.5" style="37" customWidth="1"/>
    <col min="2891" max="2891" width="12" style="37" customWidth="1"/>
    <col min="2892" max="2892" width="20" style="37" customWidth="1"/>
    <col min="2893" max="2893" width="14" style="37" customWidth="1"/>
    <col min="2894" max="2894" width="16.5" style="37" customWidth="1"/>
    <col min="2895" max="2895" width="12" style="37" customWidth="1"/>
    <col min="2896" max="2896" width="20" style="37" customWidth="1"/>
    <col min="2897" max="2897" width="14" style="37" customWidth="1"/>
    <col min="2898" max="2898" width="12.5" style="37" customWidth="1"/>
    <col min="2899" max="2901" width="0" style="37" hidden="1" customWidth="1"/>
    <col min="2902" max="3129" width="9.33203125" style="37"/>
    <col min="3130" max="3130" width="6" style="37" customWidth="1"/>
    <col min="3131" max="3131" width="37.83203125" style="37" customWidth="1"/>
    <col min="3132" max="3134" width="12" style="37" customWidth="1"/>
    <col min="3135" max="3136" width="14.5" style="37" customWidth="1"/>
    <col min="3137" max="3137" width="13.1640625" style="37" customWidth="1"/>
    <col min="3138" max="3138" width="14.5" style="37" customWidth="1"/>
    <col min="3139" max="3139" width="13.1640625" style="37" customWidth="1"/>
    <col min="3140" max="3140" width="14.5" style="37" customWidth="1"/>
    <col min="3141" max="3141" width="13.1640625" style="37" customWidth="1"/>
    <col min="3142" max="3142" width="14.5" style="37" customWidth="1"/>
    <col min="3143" max="3143" width="13.1640625" style="37" customWidth="1"/>
    <col min="3144" max="3144" width="14.5" style="37" customWidth="1"/>
    <col min="3145" max="3145" width="13.1640625" style="37" customWidth="1"/>
    <col min="3146" max="3146" width="16.5" style="37" customWidth="1"/>
    <col min="3147" max="3147" width="12" style="37" customWidth="1"/>
    <col min="3148" max="3148" width="20" style="37" customWidth="1"/>
    <col min="3149" max="3149" width="14" style="37" customWidth="1"/>
    <col min="3150" max="3150" width="16.5" style="37" customWidth="1"/>
    <col min="3151" max="3151" width="12" style="37" customWidth="1"/>
    <col min="3152" max="3152" width="20" style="37" customWidth="1"/>
    <col min="3153" max="3153" width="14" style="37" customWidth="1"/>
    <col min="3154" max="3154" width="12.5" style="37" customWidth="1"/>
    <col min="3155" max="3157" width="0" style="37" hidden="1" customWidth="1"/>
    <col min="3158" max="3385" width="9.33203125" style="37"/>
    <col min="3386" max="3386" width="6" style="37" customWidth="1"/>
    <col min="3387" max="3387" width="37.83203125" style="37" customWidth="1"/>
    <col min="3388" max="3390" width="12" style="37" customWidth="1"/>
    <col min="3391" max="3392" width="14.5" style="37" customWidth="1"/>
    <col min="3393" max="3393" width="13.1640625" style="37" customWidth="1"/>
    <col min="3394" max="3394" width="14.5" style="37" customWidth="1"/>
    <col min="3395" max="3395" width="13.1640625" style="37" customWidth="1"/>
    <col min="3396" max="3396" width="14.5" style="37" customWidth="1"/>
    <col min="3397" max="3397" width="13.1640625" style="37" customWidth="1"/>
    <col min="3398" max="3398" width="14.5" style="37" customWidth="1"/>
    <col min="3399" max="3399" width="13.1640625" style="37" customWidth="1"/>
    <col min="3400" max="3400" width="14.5" style="37" customWidth="1"/>
    <col min="3401" max="3401" width="13.1640625" style="37" customWidth="1"/>
    <col min="3402" max="3402" width="16.5" style="37" customWidth="1"/>
    <col min="3403" max="3403" width="12" style="37" customWidth="1"/>
    <col min="3404" max="3404" width="20" style="37" customWidth="1"/>
    <col min="3405" max="3405" width="14" style="37" customWidth="1"/>
    <col min="3406" max="3406" width="16.5" style="37" customWidth="1"/>
    <col min="3407" max="3407" width="12" style="37" customWidth="1"/>
    <col min="3408" max="3408" width="20" style="37" customWidth="1"/>
    <col min="3409" max="3409" width="14" style="37" customWidth="1"/>
    <col min="3410" max="3410" width="12.5" style="37" customWidth="1"/>
    <col min="3411" max="3413" width="0" style="37" hidden="1" customWidth="1"/>
    <col min="3414" max="3641" width="9.33203125" style="37"/>
    <col min="3642" max="3642" width="6" style="37" customWidth="1"/>
    <col min="3643" max="3643" width="37.83203125" style="37" customWidth="1"/>
    <col min="3644" max="3646" width="12" style="37" customWidth="1"/>
    <col min="3647" max="3648" width="14.5" style="37" customWidth="1"/>
    <col min="3649" max="3649" width="13.1640625" style="37" customWidth="1"/>
    <col min="3650" max="3650" width="14.5" style="37" customWidth="1"/>
    <col min="3651" max="3651" width="13.1640625" style="37" customWidth="1"/>
    <col min="3652" max="3652" width="14.5" style="37" customWidth="1"/>
    <col min="3653" max="3653" width="13.1640625" style="37" customWidth="1"/>
    <col min="3654" max="3654" width="14.5" style="37" customWidth="1"/>
    <col min="3655" max="3655" width="13.1640625" style="37" customWidth="1"/>
    <col min="3656" max="3656" width="14.5" style="37" customWidth="1"/>
    <col min="3657" max="3657" width="13.1640625" style="37" customWidth="1"/>
    <col min="3658" max="3658" width="16.5" style="37" customWidth="1"/>
    <col min="3659" max="3659" width="12" style="37" customWidth="1"/>
    <col min="3660" max="3660" width="20" style="37" customWidth="1"/>
    <col min="3661" max="3661" width="14" style="37" customWidth="1"/>
    <col min="3662" max="3662" width="16.5" style="37" customWidth="1"/>
    <col min="3663" max="3663" width="12" style="37" customWidth="1"/>
    <col min="3664" max="3664" width="20" style="37" customWidth="1"/>
    <col min="3665" max="3665" width="14" style="37" customWidth="1"/>
    <col min="3666" max="3666" width="12.5" style="37" customWidth="1"/>
    <col min="3667" max="3669" width="0" style="37" hidden="1" customWidth="1"/>
    <col min="3670" max="3897" width="9.33203125" style="37"/>
    <col min="3898" max="3898" width="6" style="37" customWidth="1"/>
    <col min="3899" max="3899" width="37.83203125" style="37" customWidth="1"/>
    <col min="3900" max="3902" width="12" style="37" customWidth="1"/>
    <col min="3903" max="3904" width="14.5" style="37" customWidth="1"/>
    <col min="3905" max="3905" width="13.1640625" style="37" customWidth="1"/>
    <col min="3906" max="3906" width="14.5" style="37" customWidth="1"/>
    <col min="3907" max="3907" width="13.1640625" style="37" customWidth="1"/>
    <col min="3908" max="3908" width="14.5" style="37" customWidth="1"/>
    <col min="3909" max="3909" width="13.1640625" style="37" customWidth="1"/>
    <col min="3910" max="3910" width="14.5" style="37" customWidth="1"/>
    <col min="3911" max="3911" width="13.1640625" style="37" customWidth="1"/>
    <col min="3912" max="3912" width="14.5" style="37" customWidth="1"/>
    <col min="3913" max="3913" width="13.1640625" style="37" customWidth="1"/>
    <col min="3914" max="3914" width="16.5" style="37" customWidth="1"/>
    <col min="3915" max="3915" width="12" style="37" customWidth="1"/>
    <col min="3916" max="3916" width="20" style="37" customWidth="1"/>
    <col min="3917" max="3917" width="14" style="37" customWidth="1"/>
    <col min="3918" max="3918" width="16.5" style="37" customWidth="1"/>
    <col min="3919" max="3919" width="12" style="37" customWidth="1"/>
    <col min="3920" max="3920" width="20" style="37" customWidth="1"/>
    <col min="3921" max="3921" width="14" style="37" customWidth="1"/>
    <col min="3922" max="3922" width="12.5" style="37" customWidth="1"/>
    <col min="3923" max="3925" width="0" style="37" hidden="1" customWidth="1"/>
    <col min="3926" max="4153" width="9.33203125" style="37"/>
    <col min="4154" max="4154" width="6" style="37" customWidth="1"/>
    <col min="4155" max="4155" width="37.83203125" style="37" customWidth="1"/>
    <col min="4156" max="4158" width="12" style="37" customWidth="1"/>
    <col min="4159" max="4160" width="14.5" style="37" customWidth="1"/>
    <col min="4161" max="4161" width="13.1640625" style="37" customWidth="1"/>
    <col min="4162" max="4162" width="14.5" style="37" customWidth="1"/>
    <col min="4163" max="4163" width="13.1640625" style="37" customWidth="1"/>
    <col min="4164" max="4164" width="14.5" style="37" customWidth="1"/>
    <col min="4165" max="4165" width="13.1640625" style="37" customWidth="1"/>
    <col min="4166" max="4166" width="14.5" style="37" customWidth="1"/>
    <col min="4167" max="4167" width="13.1640625" style="37" customWidth="1"/>
    <col min="4168" max="4168" width="14.5" style="37" customWidth="1"/>
    <col min="4169" max="4169" width="13.1640625" style="37" customWidth="1"/>
    <col min="4170" max="4170" width="16.5" style="37" customWidth="1"/>
    <col min="4171" max="4171" width="12" style="37" customWidth="1"/>
    <col min="4172" max="4172" width="20" style="37" customWidth="1"/>
    <col min="4173" max="4173" width="14" style="37" customWidth="1"/>
    <col min="4174" max="4174" width="16.5" style="37" customWidth="1"/>
    <col min="4175" max="4175" width="12" style="37" customWidth="1"/>
    <col min="4176" max="4176" width="20" style="37" customWidth="1"/>
    <col min="4177" max="4177" width="14" style="37" customWidth="1"/>
    <col min="4178" max="4178" width="12.5" style="37" customWidth="1"/>
    <col min="4179" max="4181" width="0" style="37" hidden="1" customWidth="1"/>
    <col min="4182" max="4409" width="9.33203125" style="37"/>
    <col min="4410" max="4410" width="6" style="37" customWidth="1"/>
    <col min="4411" max="4411" width="37.83203125" style="37" customWidth="1"/>
    <col min="4412" max="4414" width="12" style="37" customWidth="1"/>
    <col min="4415" max="4416" width="14.5" style="37" customWidth="1"/>
    <col min="4417" max="4417" width="13.1640625" style="37" customWidth="1"/>
    <col min="4418" max="4418" width="14.5" style="37" customWidth="1"/>
    <col min="4419" max="4419" width="13.1640625" style="37" customWidth="1"/>
    <col min="4420" max="4420" width="14.5" style="37" customWidth="1"/>
    <col min="4421" max="4421" width="13.1640625" style="37" customWidth="1"/>
    <col min="4422" max="4422" width="14.5" style="37" customWidth="1"/>
    <col min="4423" max="4423" width="13.1640625" style="37" customWidth="1"/>
    <col min="4424" max="4424" width="14.5" style="37" customWidth="1"/>
    <col min="4425" max="4425" width="13.1640625" style="37" customWidth="1"/>
    <col min="4426" max="4426" width="16.5" style="37" customWidth="1"/>
    <col min="4427" max="4427" width="12" style="37" customWidth="1"/>
    <col min="4428" max="4428" width="20" style="37" customWidth="1"/>
    <col min="4429" max="4429" width="14" style="37" customWidth="1"/>
    <col min="4430" max="4430" width="16.5" style="37" customWidth="1"/>
    <col min="4431" max="4431" width="12" style="37" customWidth="1"/>
    <col min="4432" max="4432" width="20" style="37" customWidth="1"/>
    <col min="4433" max="4433" width="14" style="37" customWidth="1"/>
    <col min="4434" max="4434" width="12.5" style="37" customWidth="1"/>
    <col min="4435" max="4437" width="0" style="37" hidden="1" customWidth="1"/>
    <col min="4438" max="4665" width="9.33203125" style="37"/>
    <col min="4666" max="4666" width="6" style="37" customWidth="1"/>
    <col min="4667" max="4667" width="37.83203125" style="37" customWidth="1"/>
    <col min="4668" max="4670" width="12" style="37" customWidth="1"/>
    <col min="4671" max="4672" width="14.5" style="37" customWidth="1"/>
    <col min="4673" max="4673" width="13.1640625" style="37" customWidth="1"/>
    <col min="4674" max="4674" width="14.5" style="37" customWidth="1"/>
    <col min="4675" max="4675" width="13.1640625" style="37" customWidth="1"/>
    <col min="4676" max="4676" width="14.5" style="37" customWidth="1"/>
    <col min="4677" max="4677" width="13.1640625" style="37" customWidth="1"/>
    <col min="4678" max="4678" width="14.5" style="37" customWidth="1"/>
    <col min="4679" max="4679" width="13.1640625" style="37" customWidth="1"/>
    <col min="4680" max="4680" width="14.5" style="37" customWidth="1"/>
    <col min="4681" max="4681" width="13.1640625" style="37" customWidth="1"/>
    <col min="4682" max="4682" width="16.5" style="37" customWidth="1"/>
    <col min="4683" max="4683" width="12" style="37" customWidth="1"/>
    <col min="4684" max="4684" width="20" style="37" customWidth="1"/>
    <col min="4685" max="4685" width="14" style="37" customWidth="1"/>
    <col min="4686" max="4686" width="16.5" style="37" customWidth="1"/>
    <col min="4687" max="4687" width="12" style="37" customWidth="1"/>
    <col min="4688" max="4688" width="20" style="37" customWidth="1"/>
    <col min="4689" max="4689" width="14" style="37" customWidth="1"/>
    <col min="4690" max="4690" width="12.5" style="37" customWidth="1"/>
    <col min="4691" max="4693" width="0" style="37" hidden="1" customWidth="1"/>
    <col min="4694" max="4921" width="9.33203125" style="37"/>
    <col min="4922" max="4922" width="6" style="37" customWidth="1"/>
    <col min="4923" max="4923" width="37.83203125" style="37" customWidth="1"/>
    <col min="4924" max="4926" width="12" style="37" customWidth="1"/>
    <col min="4927" max="4928" width="14.5" style="37" customWidth="1"/>
    <col min="4929" max="4929" width="13.1640625" style="37" customWidth="1"/>
    <col min="4930" max="4930" width="14.5" style="37" customWidth="1"/>
    <col min="4931" max="4931" width="13.1640625" style="37" customWidth="1"/>
    <col min="4932" max="4932" width="14.5" style="37" customWidth="1"/>
    <col min="4933" max="4933" width="13.1640625" style="37" customWidth="1"/>
    <col min="4934" max="4934" width="14.5" style="37" customWidth="1"/>
    <col min="4935" max="4935" width="13.1640625" style="37" customWidth="1"/>
    <col min="4936" max="4936" width="14.5" style="37" customWidth="1"/>
    <col min="4937" max="4937" width="13.1640625" style="37" customWidth="1"/>
    <col min="4938" max="4938" width="16.5" style="37" customWidth="1"/>
    <col min="4939" max="4939" width="12" style="37" customWidth="1"/>
    <col min="4940" max="4940" width="20" style="37" customWidth="1"/>
    <col min="4941" max="4941" width="14" style="37" customWidth="1"/>
    <col min="4942" max="4942" width="16.5" style="37" customWidth="1"/>
    <col min="4943" max="4943" width="12" style="37" customWidth="1"/>
    <col min="4944" max="4944" width="20" style="37" customWidth="1"/>
    <col min="4945" max="4945" width="14" style="37" customWidth="1"/>
    <col min="4946" max="4946" width="12.5" style="37" customWidth="1"/>
    <col min="4947" max="4949" width="0" style="37" hidden="1" customWidth="1"/>
    <col min="4950" max="5177" width="9.33203125" style="37"/>
    <col min="5178" max="5178" width="6" style="37" customWidth="1"/>
    <col min="5179" max="5179" width="37.83203125" style="37" customWidth="1"/>
    <col min="5180" max="5182" width="12" style="37" customWidth="1"/>
    <col min="5183" max="5184" width="14.5" style="37" customWidth="1"/>
    <col min="5185" max="5185" width="13.1640625" style="37" customWidth="1"/>
    <col min="5186" max="5186" width="14.5" style="37" customWidth="1"/>
    <col min="5187" max="5187" width="13.1640625" style="37" customWidth="1"/>
    <col min="5188" max="5188" width="14.5" style="37" customWidth="1"/>
    <col min="5189" max="5189" width="13.1640625" style="37" customWidth="1"/>
    <col min="5190" max="5190" width="14.5" style="37" customWidth="1"/>
    <col min="5191" max="5191" width="13.1640625" style="37" customWidth="1"/>
    <col min="5192" max="5192" width="14.5" style="37" customWidth="1"/>
    <col min="5193" max="5193" width="13.1640625" style="37" customWidth="1"/>
    <col min="5194" max="5194" width="16.5" style="37" customWidth="1"/>
    <col min="5195" max="5195" width="12" style="37" customWidth="1"/>
    <col min="5196" max="5196" width="20" style="37" customWidth="1"/>
    <col min="5197" max="5197" width="14" style="37" customWidth="1"/>
    <col min="5198" max="5198" width="16.5" style="37" customWidth="1"/>
    <col min="5199" max="5199" width="12" style="37" customWidth="1"/>
    <col min="5200" max="5200" width="20" style="37" customWidth="1"/>
    <col min="5201" max="5201" width="14" style="37" customWidth="1"/>
    <col min="5202" max="5202" width="12.5" style="37" customWidth="1"/>
    <col min="5203" max="5205" width="0" style="37" hidden="1" customWidth="1"/>
    <col min="5206" max="5433" width="9.33203125" style="37"/>
    <col min="5434" max="5434" width="6" style="37" customWidth="1"/>
    <col min="5435" max="5435" width="37.83203125" style="37" customWidth="1"/>
    <col min="5436" max="5438" width="12" style="37" customWidth="1"/>
    <col min="5439" max="5440" width="14.5" style="37" customWidth="1"/>
    <col min="5441" max="5441" width="13.1640625" style="37" customWidth="1"/>
    <col min="5442" max="5442" width="14.5" style="37" customWidth="1"/>
    <col min="5443" max="5443" width="13.1640625" style="37" customWidth="1"/>
    <col min="5444" max="5444" width="14.5" style="37" customWidth="1"/>
    <col min="5445" max="5445" width="13.1640625" style="37" customWidth="1"/>
    <col min="5446" max="5446" width="14.5" style="37" customWidth="1"/>
    <col min="5447" max="5447" width="13.1640625" style="37" customWidth="1"/>
    <col min="5448" max="5448" width="14.5" style="37" customWidth="1"/>
    <col min="5449" max="5449" width="13.1640625" style="37" customWidth="1"/>
    <col min="5450" max="5450" width="16.5" style="37" customWidth="1"/>
    <col min="5451" max="5451" width="12" style="37" customWidth="1"/>
    <col min="5452" max="5452" width="20" style="37" customWidth="1"/>
    <col min="5453" max="5453" width="14" style="37" customWidth="1"/>
    <col min="5454" max="5454" width="16.5" style="37" customWidth="1"/>
    <col min="5455" max="5455" width="12" style="37" customWidth="1"/>
    <col min="5456" max="5456" width="20" style="37" customWidth="1"/>
    <col min="5457" max="5457" width="14" style="37" customWidth="1"/>
    <col min="5458" max="5458" width="12.5" style="37" customWidth="1"/>
    <col min="5459" max="5461" width="0" style="37" hidden="1" customWidth="1"/>
    <col min="5462" max="5689" width="9.33203125" style="37"/>
    <col min="5690" max="5690" width="6" style="37" customWidth="1"/>
    <col min="5691" max="5691" width="37.83203125" style="37" customWidth="1"/>
    <col min="5692" max="5694" width="12" style="37" customWidth="1"/>
    <col min="5695" max="5696" width="14.5" style="37" customWidth="1"/>
    <col min="5697" max="5697" width="13.1640625" style="37" customWidth="1"/>
    <col min="5698" max="5698" width="14.5" style="37" customWidth="1"/>
    <col min="5699" max="5699" width="13.1640625" style="37" customWidth="1"/>
    <col min="5700" max="5700" width="14.5" style="37" customWidth="1"/>
    <col min="5701" max="5701" width="13.1640625" style="37" customWidth="1"/>
    <col min="5702" max="5702" width="14.5" style="37" customWidth="1"/>
    <col min="5703" max="5703" width="13.1640625" style="37" customWidth="1"/>
    <col min="5704" max="5704" width="14.5" style="37" customWidth="1"/>
    <col min="5705" max="5705" width="13.1640625" style="37" customWidth="1"/>
    <col min="5706" max="5706" width="16.5" style="37" customWidth="1"/>
    <col min="5707" max="5707" width="12" style="37" customWidth="1"/>
    <col min="5708" max="5708" width="20" style="37" customWidth="1"/>
    <col min="5709" max="5709" width="14" style="37" customWidth="1"/>
    <col min="5710" max="5710" width="16.5" style="37" customWidth="1"/>
    <col min="5711" max="5711" width="12" style="37" customWidth="1"/>
    <col min="5712" max="5712" width="20" style="37" customWidth="1"/>
    <col min="5713" max="5713" width="14" style="37" customWidth="1"/>
    <col min="5714" max="5714" width="12.5" style="37" customWidth="1"/>
    <col min="5715" max="5717" width="0" style="37" hidden="1" customWidth="1"/>
    <col min="5718" max="5945" width="9.33203125" style="37"/>
    <col min="5946" max="5946" width="6" style="37" customWidth="1"/>
    <col min="5947" max="5947" width="37.83203125" style="37" customWidth="1"/>
    <col min="5948" max="5950" width="12" style="37" customWidth="1"/>
    <col min="5951" max="5952" width="14.5" style="37" customWidth="1"/>
    <col min="5953" max="5953" width="13.1640625" style="37" customWidth="1"/>
    <col min="5954" max="5954" width="14.5" style="37" customWidth="1"/>
    <col min="5955" max="5955" width="13.1640625" style="37" customWidth="1"/>
    <col min="5956" max="5956" width="14.5" style="37" customWidth="1"/>
    <col min="5957" max="5957" width="13.1640625" style="37" customWidth="1"/>
    <col min="5958" max="5958" width="14.5" style="37" customWidth="1"/>
    <col min="5959" max="5959" width="13.1640625" style="37" customWidth="1"/>
    <col min="5960" max="5960" width="14.5" style="37" customWidth="1"/>
    <col min="5961" max="5961" width="13.1640625" style="37" customWidth="1"/>
    <col min="5962" max="5962" width="16.5" style="37" customWidth="1"/>
    <col min="5963" max="5963" width="12" style="37" customWidth="1"/>
    <col min="5964" max="5964" width="20" style="37" customWidth="1"/>
    <col min="5965" max="5965" width="14" style="37" customWidth="1"/>
    <col min="5966" max="5966" width="16.5" style="37" customWidth="1"/>
    <col min="5967" max="5967" width="12" style="37" customWidth="1"/>
    <col min="5968" max="5968" width="20" style="37" customWidth="1"/>
    <col min="5969" max="5969" width="14" style="37" customWidth="1"/>
    <col min="5970" max="5970" width="12.5" style="37" customWidth="1"/>
    <col min="5971" max="5973" width="0" style="37" hidden="1" customWidth="1"/>
    <col min="5974" max="6201" width="9.33203125" style="37"/>
    <col min="6202" max="6202" width="6" style="37" customWidth="1"/>
    <col min="6203" max="6203" width="37.83203125" style="37" customWidth="1"/>
    <col min="6204" max="6206" width="12" style="37" customWidth="1"/>
    <col min="6207" max="6208" width="14.5" style="37" customWidth="1"/>
    <col min="6209" max="6209" width="13.1640625" style="37" customWidth="1"/>
    <col min="6210" max="6210" width="14.5" style="37" customWidth="1"/>
    <col min="6211" max="6211" width="13.1640625" style="37" customWidth="1"/>
    <col min="6212" max="6212" width="14.5" style="37" customWidth="1"/>
    <col min="6213" max="6213" width="13.1640625" style="37" customWidth="1"/>
    <col min="6214" max="6214" width="14.5" style="37" customWidth="1"/>
    <col min="6215" max="6215" width="13.1640625" style="37" customWidth="1"/>
    <col min="6216" max="6216" width="14.5" style="37" customWidth="1"/>
    <col min="6217" max="6217" width="13.1640625" style="37" customWidth="1"/>
    <col min="6218" max="6218" width="16.5" style="37" customWidth="1"/>
    <col min="6219" max="6219" width="12" style="37" customWidth="1"/>
    <col min="6220" max="6220" width="20" style="37" customWidth="1"/>
    <col min="6221" max="6221" width="14" style="37" customWidth="1"/>
    <col min="6222" max="6222" width="16.5" style="37" customWidth="1"/>
    <col min="6223" max="6223" width="12" style="37" customWidth="1"/>
    <col min="6224" max="6224" width="20" style="37" customWidth="1"/>
    <col min="6225" max="6225" width="14" style="37" customWidth="1"/>
    <col min="6226" max="6226" width="12.5" style="37" customWidth="1"/>
    <col min="6227" max="6229" width="0" style="37" hidden="1" customWidth="1"/>
    <col min="6230" max="6457" width="9.33203125" style="37"/>
    <col min="6458" max="6458" width="6" style="37" customWidth="1"/>
    <col min="6459" max="6459" width="37.83203125" style="37" customWidth="1"/>
    <col min="6460" max="6462" width="12" style="37" customWidth="1"/>
    <col min="6463" max="6464" width="14.5" style="37" customWidth="1"/>
    <col min="6465" max="6465" width="13.1640625" style="37" customWidth="1"/>
    <col min="6466" max="6466" width="14.5" style="37" customWidth="1"/>
    <col min="6467" max="6467" width="13.1640625" style="37" customWidth="1"/>
    <col min="6468" max="6468" width="14.5" style="37" customWidth="1"/>
    <col min="6469" max="6469" width="13.1640625" style="37" customWidth="1"/>
    <col min="6470" max="6470" width="14.5" style="37" customWidth="1"/>
    <col min="6471" max="6471" width="13.1640625" style="37" customWidth="1"/>
    <col min="6472" max="6472" width="14.5" style="37" customWidth="1"/>
    <col min="6473" max="6473" width="13.1640625" style="37" customWidth="1"/>
    <col min="6474" max="6474" width="16.5" style="37" customWidth="1"/>
    <col min="6475" max="6475" width="12" style="37" customWidth="1"/>
    <col min="6476" max="6476" width="20" style="37" customWidth="1"/>
    <col min="6477" max="6477" width="14" style="37" customWidth="1"/>
    <col min="6478" max="6478" width="16.5" style="37" customWidth="1"/>
    <col min="6479" max="6479" width="12" style="37" customWidth="1"/>
    <col min="6480" max="6480" width="20" style="37" customWidth="1"/>
    <col min="6481" max="6481" width="14" style="37" customWidth="1"/>
    <col min="6482" max="6482" width="12.5" style="37" customWidth="1"/>
    <col min="6483" max="6485" width="0" style="37" hidden="1" customWidth="1"/>
    <col min="6486" max="6713" width="9.33203125" style="37"/>
    <col min="6714" max="6714" width="6" style="37" customWidth="1"/>
    <col min="6715" max="6715" width="37.83203125" style="37" customWidth="1"/>
    <col min="6716" max="6718" width="12" style="37" customWidth="1"/>
    <col min="6719" max="6720" width="14.5" style="37" customWidth="1"/>
    <col min="6721" max="6721" width="13.1640625" style="37" customWidth="1"/>
    <col min="6722" max="6722" width="14.5" style="37" customWidth="1"/>
    <col min="6723" max="6723" width="13.1640625" style="37" customWidth="1"/>
    <col min="6724" max="6724" width="14.5" style="37" customWidth="1"/>
    <col min="6725" max="6725" width="13.1640625" style="37" customWidth="1"/>
    <col min="6726" max="6726" width="14.5" style="37" customWidth="1"/>
    <col min="6727" max="6727" width="13.1640625" style="37" customWidth="1"/>
    <col min="6728" max="6728" width="14.5" style="37" customWidth="1"/>
    <col min="6729" max="6729" width="13.1640625" style="37" customWidth="1"/>
    <col min="6730" max="6730" width="16.5" style="37" customWidth="1"/>
    <col min="6731" max="6731" width="12" style="37" customWidth="1"/>
    <col min="6732" max="6732" width="20" style="37" customWidth="1"/>
    <col min="6733" max="6733" width="14" style="37" customWidth="1"/>
    <col min="6734" max="6734" width="16.5" style="37" customWidth="1"/>
    <col min="6735" max="6735" width="12" style="37" customWidth="1"/>
    <col min="6736" max="6736" width="20" style="37" customWidth="1"/>
    <col min="6737" max="6737" width="14" style="37" customWidth="1"/>
    <col min="6738" max="6738" width="12.5" style="37" customWidth="1"/>
    <col min="6739" max="6741" width="0" style="37" hidden="1" customWidth="1"/>
    <col min="6742" max="6969" width="9.33203125" style="37"/>
    <col min="6970" max="6970" width="6" style="37" customWidth="1"/>
    <col min="6971" max="6971" width="37.83203125" style="37" customWidth="1"/>
    <col min="6972" max="6974" width="12" style="37" customWidth="1"/>
    <col min="6975" max="6976" width="14.5" style="37" customWidth="1"/>
    <col min="6977" max="6977" width="13.1640625" style="37" customWidth="1"/>
    <col min="6978" max="6978" width="14.5" style="37" customWidth="1"/>
    <col min="6979" max="6979" width="13.1640625" style="37" customWidth="1"/>
    <col min="6980" max="6980" width="14.5" style="37" customWidth="1"/>
    <col min="6981" max="6981" width="13.1640625" style="37" customWidth="1"/>
    <col min="6982" max="6982" width="14.5" style="37" customWidth="1"/>
    <col min="6983" max="6983" width="13.1640625" style="37" customWidth="1"/>
    <col min="6984" max="6984" width="14.5" style="37" customWidth="1"/>
    <col min="6985" max="6985" width="13.1640625" style="37" customWidth="1"/>
    <col min="6986" max="6986" width="16.5" style="37" customWidth="1"/>
    <col min="6987" max="6987" width="12" style="37" customWidth="1"/>
    <col min="6988" max="6988" width="20" style="37" customWidth="1"/>
    <col min="6989" max="6989" width="14" style="37" customWidth="1"/>
    <col min="6990" max="6990" width="16.5" style="37" customWidth="1"/>
    <col min="6991" max="6991" width="12" style="37" customWidth="1"/>
    <col min="6992" max="6992" width="20" style="37" customWidth="1"/>
    <col min="6993" max="6993" width="14" style="37" customWidth="1"/>
    <col min="6994" max="6994" width="12.5" style="37" customWidth="1"/>
    <col min="6995" max="6997" width="0" style="37" hidden="1" customWidth="1"/>
    <col min="6998" max="7225" width="9.33203125" style="37"/>
    <col min="7226" max="7226" width="6" style="37" customWidth="1"/>
    <col min="7227" max="7227" width="37.83203125" style="37" customWidth="1"/>
    <col min="7228" max="7230" width="12" style="37" customWidth="1"/>
    <col min="7231" max="7232" width="14.5" style="37" customWidth="1"/>
    <col min="7233" max="7233" width="13.1640625" style="37" customWidth="1"/>
    <col min="7234" max="7234" width="14.5" style="37" customWidth="1"/>
    <col min="7235" max="7235" width="13.1640625" style="37" customWidth="1"/>
    <col min="7236" max="7236" width="14.5" style="37" customWidth="1"/>
    <col min="7237" max="7237" width="13.1640625" style="37" customWidth="1"/>
    <col min="7238" max="7238" width="14.5" style="37" customWidth="1"/>
    <col min="7239" max="7239" width="13.1640625" style="37" customWidth="1"/>
    <col min="7240" max="7240" width="14.5" style="37" customWidth="1"/>
    <col min="7241" max="7241" width="13.1640625" style="37" customWidth="1"/>
    <col min="7242" max="7242" width="16.5" style="37" customWidth="1"/>
    <col min="7243" max="7243" width="12" style="37" customWidth="1"/>
    <col min="7244" max="7244" width="20" style="37" customWidth="1"/>
    <col min="7245" max="7245" width="14" style="37" customWidth="1"/>
    <col min="7246" max="7246" width="16.5" style="37" customWidth="1"/>
    <col min="7247" max="7247" width="12" style="37" customWidth="1"/>
    <col min="7248" max="7248" width="20" style="37" customWidth="1"/>
    <col min="7249" max="7249" width="14" style="37" customWidth="1"/>
    <col min="7250" max="7250" width="12.5" style="37" customWidth="1"/>
    <col min="7251" max="7253" width="0" style="37" hidden="1" customWidth="1"/>
    <col min="7254" max="7481" width="9.33203125" style="37"/>
    <col min="7482" max="7482" width="6" style="37" customWidth="1"/>
    <col min="7483" max="7483" width="37.83203125" style="37" customWidth="1"/>
    <col min="7484" max="7486" width="12" style="37" customWidth="1"/>
    <col min="7487" max="7488" width="14.5" style="37" customWidth="1"/>
    <col min="7489" max="7489" width="13.1640625" style="37" customWidth="1"/>
    <col min="7490" max="7490" width="14.5" style="37" customWidth="1"/>
    <col min="7491" max="7491" width="13.1640625" style="37" customWidth="1"/>
    <col min="7492" max="7492" width="14.5" style="37" customWidth="1"/>
    <col min="7493" max="7493" width="13.1640625" style="37" customWidth="1"/>
    <col min="7494" max="7494" width="14.5" style="37" customWidth="1"/>
    <col min="7495" max="7495" width="13.1640625" style="37" customWidth="1"/>
    <col min="7496" max="7496" width="14.5" style="37" customWidth="1"/>
    <col min="7497" max="7497" width="13.1640625" style="37" customWidth="1"/>
    <col min="7498" max="7498" width="16.5" style="37" customWidth="1"/>
    <col min="7499" max="7499" width="12" style="37" customWidth="1"/>
    <col min="7500" max="7500" width="20" style="37" customWidth="1"/>
    <col min="7501" max="7501" width="14" style="37" customWidth="1"/>
    <col min="7502" max="7502" width="16.5" style="37" customWidth="1"/>
    <col min="7503" max="7503" width="12" style="37" customWidth="1"/>
    <col min="7504" max="7504" width="20" style="37" customWidth="1"/>
    <col min="7505" max="7505" width="14" style="37" customWidth="1"/>
    <col min="7506" max="7506" width="12.5" style="37" customWidth="1"/>
    <col min="7507" max="7509" width="0" style="37" hidden="1" customWidth="1"/>
    <col min="7510" max="7737" width="9.33203125" style="37"/>
    <col min="7738" max="7738" width="6" style="37" customWidth="1"/>
    <col min="7739" max="7739" width="37.83203125" style="37" customWidth="1"/>
    <col min="7740" max="7742" width="12" style="37" customWidth="1"/>
    <col min="7743" max="7744" width="14.5" style="37" customWidth="1"/>
    <col min="7745" max="7745" width="13.1640625" style="37" customWidth="1"/>
    <col min="7746" max="7746" width="14.5" style="37" customWidth="1"/>
    <col min="7747" max="7747" width="13.1640625" style="37" customWidth="1"/>
    <col min="7748" max="7748" width="14.5" style="37" customWidth="1"/>
    <col min="7749" max="7749" width="13.1640625" style="37" customWidth="1"/>
    <col min="7750" max="7750" width="14.5" style="37" customWidth="1"/>
    <col min="7751" max="7751" width="13.1640625" style="37" customWidth="1"/>
    <col min="7752" max="7752" width="14.5" style="37" customWidth="1"/>
    <col min="7753" max="7753" width="13.1640625" style="37" customWidth="1"/>
    <col min="7754" max="7754" width="16.5" style="37" customWidth="1"/>
    <col min="7755" max="7755" width="12" style="37" customWidth="1"/>
    <col min="7756" max="7756" width="20" style="37" customWidth="1"/>
    <col min="7757" max="7757" width="14" style="37" customWidth="1"/>
    <col min="7758" max="7758" width="16.5" style="37" customWidth="1"/>
    <col min="7759" max="7759" width="12" style="37" customWidth="1"/>
    <col min="7760" max="7760" width="20" style="37" customWidth="1"/>
    <col min="7761" max="7761" width="14" style="37" customWidth="1"/>
    <col min="7762" max="7762" width="12.5" style="37" customWidth="1"/>
    <col min="7763" max="7765" width="0" style="37" hidden="1" customWidth="1"/>
    <col min="7766" max="7993" width="9.33203125" style="37"/>
    <col min="7994" max="7994" width="6" style="37" customWidth="1"/>
    <col min="7995" max="7995" width="37.83203125" style="37" customWidth="1"/>
    <col min="7996" max="7998" width="12" style="37" customWidth="1"/>
    <col min="7999" max="8000" width="14.5" style="37" customWidth="1"/>
    <col min="8001" max="8001" width="13.1640625" style="37" customWidth="1"/>
    <col min="8002" max="8002" width="14.5" style="37" customWidth="1"/>
    <col min="8003" max="8003" width="13.1640625" style="37" customWidth="1"/>
    <col min="8004" max="8004" width="14.5" style="37" customWidth="1"/>
    <col min="8005" max="8005" width="13.1640625" style="37" customWidth="1"/>
    <col min="8006" max="8006" width="14.5" style="37" customWidth="1"/>
    <col min="8007" max="8007" width="13.1640625" style="37" customWidth="1"/>
    <col min="8008" max="8008" width="14.5" style="37" customWidth="1"/>
    <col min="8009" max="8009" width="13.1640625" style="37" customWidth="1"/>
    <col min="8010" max="8010" width="16.5" style="37" customWidth="1"/>
    <col min="8011" max="8011" width="12" style="37" customWidth="1"/>
    <col min="8012" max="8012" width="20" style="37" customWidth="1"/>
    <col min="8013" max="8013" width="14" style="37" customWidth="1"/>
    <col min="8014" max="8014" width="16.5" style="37" customWidth="1"/>
    <col min="8015" max="8015" width="12" style="37" customWidth="1"/>
    <col min="8016" max="8016" width="20" style="37" customWidth="1"/>
    <col min="8017" max="8017" width="14" style="37" customWidth="1"/>
    <col min="8018" max="8018" width="12.5" style="37" customWidth="1"/>
    <col min="8019" max="8021" width="0" style="37" hidden="1" customWidth="1"/>
    <col min="8022" max="8249" width="9.33203125" style="37"/>
    <col min="8250" max="8250" width="6" style="37" customWidth="1"/>
    <col min="8251" max="8251" width="37.83203125" style="37" customWidth="1"/>
    <col min="8252" max="8254" width="12" style="37" customWidth="1"/>
    <col min="8255" max="8256" width="14.5" style="37" customWidth="1"/>
    <col min="8257" max="8257" width="13.1640625" style="37" customWidth="1"/>
    <col min="8258" max="8258" width="14.5" style="37" customWidth="1"/>
    <col min="8259" max="8259" width="13.1640625" style="37" customWidth="1"/>
    <col min="8260" max="8260" width="14.5" style="37" customWidth="1"/>
    <col min="8261" max="8261" width="13.1640625" style="37" customWidth="1"/>
    <col min="8262" max="8262" width="14.5" style="37" customWidth="1"/>
    <col min="8263" max="8263" width="13.1640625" style="37" customWidth="1"/>
    <col min="8264" max="8264" width="14.5" style="37" customWidth="1"/>
    <col min="8265" max="8265" width="13.1640625" style="37" customWidth="1"/>
    <col min="8266" max="8266" width="16.5" style="37" customWidth="1"/>
    <col min="8267" max="8267" width="12" style="37" customWidth="1"/>
    <col min="8268" max="8268" width="20" style="37" customWidth="1"/>
    <col min="8269" max="8269" width="14" style="37" customWidth="1"/>
    <col min="8270" max="8270" width="16.5" style="37" customWidth="1"/>
    <col min="8271" max="8271" width="12" style="37" customWidth="1"/>
    <col min="8272" max="8272" width="20" style="37" customWidth="1"/>
    <col min="8273" max="8273" width="14" style="37" customWidth="1"/>
    <col min="8274" max="8274" width="12.5" style="37" customWidth="1"/>
    <col min="8275" max="8277" width="0" style="37" hidden="1" customWidth="1"/>
    <col min="8278" max="8505" width="9.33203125" style="37"/>
    <col min="8506" max="8506" width="6" style="37" customWidth="1"/>
    <col min="8507" max="8507" width="37.83203125" style="37" customWidth="1"/>
    <col min="8508" max="8510" width="12" style="37" customWidth="1"/>
    <col min="8511" max="8512" width="14.5" style="37" customWidth="1"/>
    <col min="8513" max="8513" width="13.1640625" style="37" customWidth="1"/>
    <col min="8514" max="8514" width="14.5" style="37" customWidth="1"/>
    <col min="8515" max="8515" width="13.1640625" style="37" customWidth="1"/>
    <col min="8516" max="8516" width="14.5" style="37" customWidth="1"/>
    <col min="8517" max="8517" width="13.1640625" style="37" customWidth="1"/>
    <col min="8518" max="8518" width="14.5" style="37" customWidth="1"/>
    <col min="8519" max="8519" width="13.1640625" style="37" customWidth="1"/>
    <col min="8520" max="8520" width="14.5" style="37" customWidth="1"/>
    <col min="8521" max="8521" width="13.1640625" style="37" customWidth="1"/>
    <col min="8522" max="8522" width="16.5" style="37" customWidth="1"/>
    <col min="8523" max="8523" width="12" style="37" customWidth="1"/>
    <col min="8524" max="8524" width="20" style="37" customWidth="1"/>
    <col min="8525" max="8525" width="14" style="37" customWidth="1"/>
    <col min="8526" max="8526" width="16.5" style="37" customWidth="1"/>
    <col min="8527" max="8527" width="12" style="37" customWidth="1"/>
    <col min="8528" max="8528" width="20" style="37" customWidth="1"/>
    <col min="8529" max="8529" width="14" style="37" customWidth="1"/>
    <col min="8530" max="8530" width="12.5" style="37" customWidth="1"/>
    <col min="8531" max="8533" width="0" style="37" hidden="1" customWidth="1"/>
    <col min="8534" max="8761" width="9.33203125" style="37"/>
    <col min="8762" max="8762" width="6" style="37" customWidth="1"/>
    <col min="8763" max="8763" width="37.83203125" style="37" customWidth="1"/>
    <col min="8764" max="8766" width="12" style="37" customWidth="1"/>
    <col min="8767" max="8768" width="14.5" style="37" customWidth="1"/>
    <col min="8769" max="8769" width="13.1640625" style="37" customWidth="1"/>
    <col min="8770" max="8770" width="14.5" style="37" customWidth="1"/>
    <col min="8771" max="8771" width="13.1640625" style="37" customWidth="1"/>
    <col min="8772" max="8772" width="14.5" style="37" customWidth="1"/>
    <col min="8773" max="8773" width="13.1640625" style="37" customWidth="1"/>
    <col min="8774" max="8774" width="14.5" style="37" customWidth="1"/>
    <col min="8775" max="8775" width="13.1640625" style="37" customWidth="1"/>
    <col min="8776" max="8776" width="14.5" style="37" customWidth="1"/>
    <col min="8777" max="8777" width="13.1640625" style="37" customWidth="1"/>
    <col min="8778" max="8778" width="16.5" style="37" customWidth="1"/>
    <col min="8779" max="8779" width="12" style="37" customWidth="1"/>
    <col min="8780" max="8780" width="20" style="37" customWidth="1"/>
    <col min="8781" max="8781" width="14" style="37" customWidth="1"/>
    <col min="8782" max="8782" width="16.5" style="37" customWidth="1"/>
    <col min="8783" max="8783" width="12" style="37" customWidth="1"/>
    <col min="8784" max="8784" width="20" style="37" customWidth="1"/>
    <col min="8785" max="8785" width="14" style="37" customWidth="1"/>
    <col min="8786" max="8786" width="12.5" style="37" customWidth="1"/>
    <col min="8787" max="8789" width="0" style="37" hidden="1" customWidth="1"/>
    <col min="8790" max="9017" width="9.33203125" style="37"/>
    <col min="9018" max="9018" width="6" style="37" customWidth="1"/>
    <col min="9019" max="9019" width="37.83203125" style="37" customWidth="1"/>
    <col min="9020" max="9022" width="12" style="37" customWidth="1"/>
    <col min="9023" max="9024" width="14.5" style="37" customWidth="1"/>
    <col min="9025" max="9025" width="13.1640625" style="37" customWidth="1"/>
    <col min="9026" max="9026" width="14.5" style="37" customWidth="1"/>
    <col min="9027" max="9027" width="13.1640625" style="37" customWidth="1"/>
    <col min="9028" max="9028" width="14.5" style="37" customWidth="1"/>
    <col min="9029" max="9029" width="13.1640625" style="37" customWidth="1"/>
    <col min="9030" max="9030" width="14.5" style="37" customWidth="1"/>
    <col min="9031" max="9031" width="13.1640625" style="37" customWidth="1"/>
    <col min="9032" max="9032" width="14.5" style="37" customWidth="1"/>
    <col min="9033" max="9033" width="13.1640625" style="37" customWidth="1"/>
    <col min="9034" max="9034" width="16.5" style="37" customWidth="1"/>
    <col min="9035" max="9035" width="12" style="37" customWidth="1"/>
    <col min="9036" max="9036" width="20" style="37" customWidth="1"/>
    <col min="9037" max="9037" width="14" style="37" customWidth="1"/>
    <col min="9038" max="9038" width="16.5" style="37" customWidth="1"/>
    <col min="9039" max="9039" width="12" style="37" customWidth="1"/>
    <col min="9040" max="9040" width="20" style="37" customWidth="1"/>
    <col min="9041" max="9041" width="14" style="37" customWidth="1"/>
    <col min="9042" max="9042" width="12.5" style="37" customWidth="1"/>
    <col min="9043" max="9045" width="0" style="37" hidden="1" customWidth="1"/>
    <col min="9046" max="9273" width="9.33203125" style="37"/>
    <col min="9274" max="9274" width="6" style="37" customWidth="1"/>
    <col min="9275" max="9275" width="37.83203125" style="37" customWidth="1"/>
    <col min="9276" max="9278" width="12" style="37" customWidth="1"/>
    <col min="9279" max="9280" width="14.5" style="37" customWidth="1"/>
    <col min="9281" max="9281" width="13.1640625" style="37" customWidth="1"/>
    <col min="9282" max="9282" width="14.5" style="37" customWidth="1"/>
    <col min="9283" max="9283" width="13.1640625" style="37" customWidth="1"/>
    <col min="9284" max="9284" width="14.5" style="37" customWidth="1"/>
    <col min="9285" max="9285" width="13.1640625" style="37" customWidth="1"/>
    <col min="9286" max="9286" width="14.5" style="37" customWidth="1"/>
    <col min="9287" max="9287" width="13.1640625" style="37" customWidth="1"/>
    <col min="9288" max="9288" width="14.5" style="37" customWidth="1"/>
    <col min="9289" max="9289" width="13.1640625" style="37" customWidth="1"/>
    <col min="9290" max="9290" width="16.5" style="37" customWidth="1"/>
    <col min="9291" max="9291" width="12" style="37" customWidth="1"/>
    <col min="9292" max="9292" width="20" style="37" customWidth="1"/>
    <col min="9293" max="9293" width="14" style="37" customWidth="1"/>
    <col min="9294" max="9294" width="16.5" style="37" customWidth="1"/>
    <col min="9295" max="9295" width="12" style="37" customWidth="1"/>
    <col min="9296" max="9296" width="20" style="37" customWidth="1"/>
    <col min="9297" max="9297" width="14" style="37" customWidth="1"/>
    <col min="9298" max="9298" width="12.5" style="37" customWidth="1"/>
    <col min="9299" max="9301" width="0" style="37" hidden="1" customWidth="1"/>
    <col min="9302" max="9529" width="9.33203125" style="37"/>
    <col min="9530" max="9530" width="6" style="37" customWidth="1"/>
    <col min="9531" max="9531" width="37.83203125" style="37" customWidth="1"/>
    <col min="9532" max="9534" width="12" style="37" customWidth="1"/>
    <col min="9535" max="9536" width="14.5" style="37" customWidth="1"/>
    <col min="9537" max="9537" width="13.1640625" style="37" customWidth="1"/>
    <col min="9538" max="9538" width="14.5" style="37" customWidth="1"/>
    <col min="9539" max="9539" width="13.1640625" style="37" customWidth="1"/>
    <col min="9540" max="9540" width="14.5" style="37" customWidth="1"/>
    <col min="9541" max="9541" width="13.1640625" style="37" customWidth="1"/>
    <col min="9542" max="9542" width="14.5" style="37" customWidth="1"/>
    <col min="9543" max="9543" width="13.1640625" style="37" customWidth="1"/>
    <col min="9544" max="9544" width="14.5" style="37" customWidth="1"/>
    <col min="9545" max="9545" width="13.1640625" style="37" customWidth="1"/>
    <col min="9546" max="9546" width="16.5" style="37" customWidth="1"/>
    <col min="9547" max="9547" width="12" style="37" customWidth="1"/>
    <col min="9548" max="9548" width="20" style="37" customWidth="1"/>
    <col min="9549" max="9549" width="14" style="37" customWidth="1"/>
    <col min="9550" max="9550" width="16.5" style="37" customWidth="1"/>
    <col min="9551" max="9551" width="12" style="37" customWidth="1"/>
    <col min="9552" max="9552" width="20" style="37" customWidth="1"/>
    <col min="9553" max="9553" width="14" style="37" customWidth="1"/>
    <col min="9554" max="9554" width="12.5" style="37" customWidth="1"/>
    <col min="9555" max="9557" width="0" style="37" hidden="1" customWidth="1"/>
    <col min="9558" max="9785" width="9.33203125" style="37"/>
    <col min="9786" max="9786" width="6" style="37" customWidth="1"/>
    <col min="9787" max="9787" width="37.83203125" style="37" customWidth="1"/>
    <col min="9788" max="9790" width="12" style="37" customWidth="1"/>
    <col min="9791" max="9792" width="14.5" style="37" customWidth="1"/>
    <col min="9793" max="9793" width="13.1640625" style="37" customWidth="1"/>
    <col min="9794" max="9794" width="14.5" style="37" customWidth="1"/>
    <col min="9795" max="9795" width="13.1640625" style="37" customWidth="1"/>
    <col min="9796" max="9796" width="14.5" style="37" customWidth="1"/>
    <col min="9797" max="9797" width="13.1640625" style="37" customWidth="1"/>
    <col min="9798" max="9798" width="14.5" style="37" customWidth="1"/>
    <col min="9799" max="9799" width="13.1640625" style="37" customWidth="1"/>
    <col min="9800" max="9800" width="14.5" style="37" customWidth="1"/>
    <col min="9801" max="9801" width="13.1640625" style="37" customWidth="1"/>
    <col min="9802" max="9802" width="16.5" style="37" customWidth="1"/>
    <col min="9803" max="9803" width="12" style="37" customWidth="1"/>
    <col min="9804" max="9804" width="20" style="37" customWidth="1"/>
    <col min="9805" max="9805" width="14" style="37" customWidth="1"/>
    <col min="9806" max="9806" width="16.5" style="37" customWidth="1"/>
    <col min="9807" max="9807" width="12" style="37" customWidth="1"/>
    <col min="9808" max="9808" width="20" style="37" customWidth="1"/>
    <col min="9809" max="9809" width="14" style="37" customWidth="1"/>
    <col min="9810" max="9810" width="12.5" style="37" customWidth="1"/>
    <col min="9811" max="9813" width="0" style="37" hidden="1" customWidth="1"/>
    <col min="9814" max="10041" width="9.33203125" style="37"/>
    <col min="10042" max="10042" width="6" style="37" customWidth="1"/>
    <col min="10043" max="10043" width="37.83203125" style="37" customWidth="1"/>
    <col min="10044" max="10046" width="12" style="37" customWidth="1"/>
    <col min="10047" max="10048" width="14.5" style="37" customWidth="1"/>
    <col min="10049" max="10049" width="13.1640625" style="37" customWidth="1"/>
    <col min="10050" max="10050" width="14.5" style="37" customWidth="1"/>
    <col min="10051" max="10051" width="13.1640625" style="37" customWidth="1"/>
    <col min="10052" max="10052" width="14.5" style="37" customWidth="1"/>
    <col min="10053" max="10053" width="13.1640625" style="37" customWidth="1"/>
    <col min="10054" max="10054" width="14.5" style="37" customWidth="1"/>
    <col min="10055" max="10055" width="13.1640625" style="37" customWidth="1"/>
    <col min="10056" max="10056" width="14.5" style="37" customWidth="1"/>
    <col min="10057" max="10057" width="13.1640625" style="37" customWidth="1"/>
    <col min="10058" max="10058" width="16.5" style="37" customWidth="1"/>
    <col min="10059" max="10059" width="12" style="37" customWidth="1"/>
    <col min="10060" max="10060" width="20" style="37" customWidth="1"/>
    <col min="10061" max="10061" width="14" style="37" customWidth="1"/>
    <col min="10062" max="10062" width="16.5" style="37" customWidth="1"/>
    <col min="10063" max="10063" width="12" style="37" customWidth="1"/>
    <col min="10064" max="10064" width="20" style="37" customWidth="1"/>
    <col min="10065" max="10065" width="14" style="37" customWidth="1"/>
    <col min="10066" max="10066" width="12.5" style="37" customWidth="1"/>
    <col min="10067" max="10069" width="0" style="37" hidden="1" customWidth="1"/>
    <col min="10070" max="10297" width="9.33203125" style="37"/>
    <col min="10298" max="10298" width="6" style="37" customWidth="1"/>
    <col min="10299" max="10299" width="37.83203125" style="37" customWidth="1"/>
    <col min="10300" max="10302" width="12" style="37" customWidth="1"/>
    <col min="10303" max="10304" width="14.5" style="37" customWidth="1"/>
    <col min="10305" max="10305" width="13.1640625" style="37" customWidth="1"/>
    <col min="10306" max="10306" width="14.5" style="37" customWidth="1"/>
    <col min="10307" max="10307" width="13.1640625" style="37" customWidth="1"/>
    <col min="10308" max="10308" width="14.5" style="37" customWidth="1"/>
    <col min="10309" max="10309" width="13.1640625" style="37" customWidth="1"/>
    <col min="10310" max="10310" width="14.5" style="37" customWidth="1"/>
    <col min="10311" max="10311" width="13.1640625" style="37" customWidth="1"/>
    <col min="10312" max="10312" width="14.5" style="37" customWidth="1"/>
    <col min="10313" max="10313" width="13.1640625" style="37" customWidth="1"/>
    <col min="10314" max="10314" width="16.5" style="37" customWidth="1"/>
    <col min="10315" max="10315" width="12" style="37" customWidth="1"/>
    <col min="10316" max="10316" width="20" style="37" customWidth="1"/>
    <col min="10317" max="10317" width="14" style="37" customWidth="1"/>
    <col min="10318" max="10318" width="16.5" style="37" customWidth="1"/>
    <col min="10319" max="10319" width="12" style="37" customWidth="1"/>
    <col min="10320" max="10320" width="20" style="37" customWidth="1"/>
    <col min="10321" max="10321" width="14" style="37" customWidth="1"/>
    <col min="10322" max="10322" width="12.5" style="37" customWidth="1"/>
    <col min="10323" max="10325" width="0" style="37" hidden="1" customWidth="1"/>
    <col min="10326" max="10553" width="9.33203125" style="37"/>
    <col min="10554" max="10554" width="6" style="37" customWidth="1"/>
    <col min="10555" max="10555" width="37.83203125" style="37" customWidth="1"/>
    <col min="10556" max="10558" width="12" style="37" customWidth="1"/>
    <col min="10559" max="10560" width="14.5" style="37" customWidth="1"/>
    <col min="10561" max="10561" width="13.1640625" style="37" customWidth="1"/>
    <col min="10562" max="10562" width="14.5" style="37" customWidth="1"/>
    <col min="10563" max="10563" width="13.1640625" style="37" customWidth="1"/>
    <col min="10564" max="10564" width="14.5" style="37" customWidth="1"/>
    <col min="10565" max="10565" width="13.1640625" style="37" customWidth="1"/>
    <col min="10566" max="10566" width="14.5" style="37" customWidth="1"/>
    <col min="10567" max="10567" width="13.1640625" style="37" customWidth="1"/>
    <col min="10568" max="10568" width="14.5" style="37" customWidth="1"/>
    <col min="10569" max="10569" width="13.1640625" style="37" customWidth="1"/>
    <col min="10570" max="10570" width="16.5" style="37" customWidth="1"/>
    <col min="10571" max="10571" width="12" style="37" customWidth="1"/>
    <col min="10572" max="10572" width="20" style="37" customWidth="1"/>
    <col min="10573" max="10573" width="14" style="37" customWidth="1"/>
    <col min="10574" max="10574" width="16.5" style="37" customWidth="1"/>
    <col min="10575" max="10575" width="12" style="37" customWidth="1"/>
    <col min="10576" max="10576" width="20" style="37" customWidth="1"/>
    <col min="10577" max="10577" width="14" style="37" customWidth="1"/>
    <col min="10578" max="10578" width="12.5" style="37" customWidth="1"/>
    <col min="10579" max="10581" width="0" style="37" hidden="1" customWidth="1"/>
    <col min="10582" max="10809" width="9.33203125" style="37"/>
    <col min="10810" max="10810" width="6" style="37" customWidth="1"/>
    <col min="10811" max="10811" width="37.83203125" style="37" customWidth="1"/>
    <col min="10812" max="10814" width="12" style="37" customWidth="1"/>
    <col min="10815" max="10816" width="14.5" style="37" customWidth="1"/>
    <col min="10817" max="10817" width="13.1640625" style="37" customWidth="1"/>
    <col min="10818" max="10818" width="14.5" style="37" customWidth="1"/>
    <col min="10819" max="10819" width="13.1640625" style="37" customWidth="1"/>
    <col min="10820" max="10820" width="14.5" style="37" customWidth="1"/>
    <col min="10821" max="10821" width="13.1640625" style="37" customWidth="1"/>
    <col min="10822" max="10822" width="14.5" style="37" customWidth="1"/>
    <col min="10823" max="10823" width="13.1640625" style="37" customWidth="1"/>
    <col min="10824" max="10824" width="14.5" style="37" customWidth="1"/>
    <col min="10825" max="10825" width="13.1640625" style="37" customWidth="1"/>
    <col min="10826" max="10826" width="16.5" style="37" customWidth="1"/>
    <col min="10827" max="10827" width="12" style="37" customWidth="1"/>
    <col min="10828" max="10828" width="20" style="37" customWidth="1"/>
    <col min="10829" max="10829" width="14" style="37" customWidth="1"/>
    <col min="10830" max="10830" width="16.5" style="37" customWidth="1"/>
    <col min="10831" max="10831" width="12" style="37" customWidth="1"/>
    <col min="10832" max="10832" width="20" style="37" customWidth="1"/>
    <col min="10833" max="10833" width="14" style="37" customWidth="1"/>
    <col min="10834" max="10834" width="12.5" style="37" customWidth="1"/>
    <col min="10835" max="10837" width="0" style="37" hidden="1" customWidth="1"/>
    <col min="10838" max="11065" width="9.33203125" style="37"/>
    <col min="11066" max="11066" width="6" style="37" customWidth="1"/>
    <col min="11067" max="11067" width="37.83203125" style="37" customWidth="1"/>
    <col min="11068" max="11070" width="12" style="37" customWidth="1"/>
    <col min="11071" max="11072" width="14.5" style="37" customWidth="1"/>
    <col min="11073" max="11073" width="13.1640625" style="37" customWidth="1"/>
    <col min="11074" max="11074" width="14.5" style="37" customWidth="1"/>
    <col min="11075" max="11075" width="13.1640625" style="37" customWidth="1"/>
    <col min="11076" max="11076" width="14.5" style="37" customWidth="1"/>
    <col min="11077" max="11077" width="13.1640625" style="37" customWidth="1"/>
    <col min="11078" max="11078" width="14.5" style="37" customWidth="1"/>
    <col min="11079" max="11079" width="13.1640625" style="37" customWidth="1"/>
    <col min="11080" max="11080" width="14.5" style="37" customWidth="1"/>
    <col min="11081" max="11081" width="13.1640625" style="37" customWidth="1"/>
    <col min="11082" max="11082" width="16.5" style="37" customWidth="1"/>
    <col min="11083" max="11083" width="12" style="37" customWidth="1"/>
    <col min="11084" max="11084" width="20" style="37" customWidth="1"/>
    <col min="11085" max="11085" width="14" style="37" customWidth="1"/>
    <col min="11086" max="11086" width="16.5" style="37" customWidth="1"/>
    <col min="11087" max="11087" width="12" style="37" customWidth="1"/>
    <col min="11088" max="11088" width="20" style="37" customWidth="1"/>
    <col min="11089" max="11089" width="14" style="37" customWidth="1"/>
    <col min="11090" max="11090" width="12.5" style="37" customWidth="1"/>
    <col min="11091" max="11093" width="0" style="37" hidden="1" customWidth="1"/>
    <col min="11094" max="11321" width="9.33203125" style="37"/>
    <col min="11322" max="11322" width="6" style="37" customWidth="1"/>
    <col min="11323" max="11323" width="37.83203125" style="37" customWidth="1"/>
    <col min="11324" max="11326" width="12" style="37" customWidth="1"/>
    <col min="11327" max="11328" width="14.5" style="37" customWidth="1"/>
    <col min="11329" max="11329" width="13.1640625" style="37" customWidth="1"/>
    <col min="11330" max="11330" width="14.5" style="37" customWidth="1"/>
    <col min="11331" max="11331" width="13.1640625" style="37" customWidth="1"/>
    <col min="11332" max="11332" width="14.5" style="37" customWidth="1"/>
    <col min="11333" max="11333" width="13.1640625" style="37" customWidth="1"/>
    <col min="11334" max="11334" width="14.5" style="37" customWidth="1"/>
    <col min="11335" max="11335" width="13.1640625" style="37" customWidth="1"/>
    <col min="11336" max="11336" width="14.5" style="37" customWidth="1"/>
    <col min="11337" max="11337" width="13.1640625" style="37" customWidth="1"/>
    <col min="11338" max="11338" width="16.5" style="37" customWidth="1"/>
    <col min="11339" max="11339" width="12" style="37" customWidth="1"/>
    <col min="11340" max="11340" width="20" style="37" customWidth="1"/>
    <col min="11341" max="11341" width="14" style="37" customWidth="1"/>
    <col min="11342" max="11342" width="16.5" style="37" customWidth="1"/>
    <col min="11343" max="11343" width="12" style="37" customWidth="1"/>
    <col min="11344" max="11344" width="20" style="37" customWidth="1"/>
    <col min="11345" max="11345" width="14" style="37" customWidth="1"/>
    <col min="11346" max="11346" width="12.5" style="37" customWidth="1"/>
    <col min="11347" max="11349" width="0" style="37" hidden="1" customWidth="1"/>
    <col min="11350" max="11577" width="9.33203125" style="37"/>
    <col min="11578" max="11578" width="6" style="37" customWidth="1"/>
    <col min="11579" max="11579" width="37.83203125" style="37" customWidth="1"/>
    <col min="11580" max="11582" width="12" style="37" customWidth="1"/>
    <col min="11583" max="11584" width="14.5" style="37" customWidth="1"/>
    <col min="11585" max="11585" width="13.1640625" style="37" customWidth="1"/>
    <col min="11586" max="11586" width="14.5" style="37" customWidth="1"/>
    <col min="11587" max="11587" width="13.1640625" style="37" customWidth="1"/>
    <col min="11588" max="11588" width="14.5" style="37" customWidth="1"/>
    <col min="11589" max="11589" width="13.1640625" style="37" customWidth="1"/>
    <col min="11590" max="11590" width="14.5" style="37" customWidth="1"/>
    <col min="11591" max="11591" width="13.1640625" style="37" customWidth="1"/>
    <col min="11592" max="11592" width="14.5" style="37" customWidth="1"/>
    <col min="11593" max="11593" width="13.1640625" style="37" customWidth="1"/>
    <col min="11594" max="11594" width="16.5" style="37" customWidth="1"/>
    <col min="11595" max="11595" width="12" style="37" customWidth="1"/>
    <col min="11596" max="11596" width="20" style="37" customWidth="1"/>
    <col min="11597" max="11597" width="14" style="37" customWidth="1"/>
    <col min="11598" max="11598" width="16.5" style="37" customWidth="1"/>
    <col min="11599" max="11599" width="12" style="37" customWidth="1"/>
    <col min="11600" max="11600" width="20" style="37" customWidth="1"/>
    <col min="11601" max="11601" width="14" style="37" customWidth="1"/>
    <col min="11602" max="11602" width="12.5" style="37" customWidth="1"/>
    <col min="11603" max="11605" width="0" style="37" hidden="1" customWidth="1"/>
    <col min="11606" max="11833" width="9.33203125" style="37"/>
    <col min="11834" max="11834" width="6" style="37" customWidth="1"/>
    <col min="11835" max="11835" width="37.83203125" style="37" customWidth="1"/>
    <col min="11836" max="11838" width="12" style="37" customWidth="1"/>
    <col min="11839" max="11840" width="14.5" style="37" customWidth="1"/>
    <col min="11841" max="11841" width="13.1640625" style="37" customWidth="1"/>
    <col min="11842" max="11842" width="14.5" style="37" customWidth="1"/>
    <col min="11843" max="11843" width="13.1640625" style="37" customWidth="1"/>
    <col min="11844" max="11844" width="14.5" style="37" customWidth="1"/>
    <col min="11845" max="11845" width="13.1640625" style="37" customWidth="1"/>
    <col min="11846" max="11846" width="14.5" style="37" customWidth="1"/>
    <col min="11847" max="11847" width="13.1640625" style="37" customWidth="1"/>
    <col min="11848" max="11848" width="14.5" style="37" customWidth="1"/>
    <col min="11849" max="11849" width="13.1640625" style="37" customWidth="1"/>
    <col min="11850" max="11850" width="16.5" style="37" customWidth="1"/>
    <col min="11851" max="11851" width="12" style="37" customWidth="1"/>
    <col min="11852" max="11852" width="20" style="37" customWidth="1"/>
    <col min="11853" max="11853" width="14" style="37" customWidth="1"/>
    <col min="11854" max="11854" width="16.5" style="37" customWidth="1"/>
    <col min="11855" max="11855" width="12" style="37" customWidth="1"/>
    <col min="11856" max="11856" width="20" style="37" customWidth="1"/>
    <col min="11857" max="11857" width="14" style="37" customWidth="1"/>
    <col min="11858" max="11858" width="12.5" style="37" customWidth="1"/>
    <col min="11859" max="11861" width="0" style="37" hidden="1" customWidth="1"/>
    <col min="11862" max="12089" width="9.33203125" style="37"/>
    <col min="12090" max="12090" width="6" style="37" customWidth="1"/>
    <col min="12091" max="12091" width="37.83203125" style="37" customWidth="1"/>
    <col min="12092" max="12094" width="12" style="37" customWidth="1"/>
    <col min="12095" max="12096" width="14.5" style="37" customWidth="1"/>
    <col min="12097" max="12097" width="13.1640625" style="37" customWidth="1"/>
    <col min="12098" max="12098" width="14.5" style="37" customWidth="1"/>
    <col min="12099" max="12099" width="13.1640625" style="37" customWidth="1"/>
    <col min="12100" max="12100" width="14.5" style="37" customWidth="1"/>
    <col min="12101" max="12101" width="13.1640625" style="37" customWidth="1"/>
    <col min="12102" max="12102" width="14.5" style="37" customWidth="1"/>
    <col min="12103" max="12103" width="13.1640625" style="37" customWidth="1"/>
    <col min="12104" max="12104" width="14.5" style="37" customWidth="1"/>
    <col min="12105" max="12105" width="13.1640625" style="37" customWidth="1"/>
    <col min="12106" max="12106" width="16.5" style="37" customWidth="1"/>
    <col min="12107" max="12107" width="12" style="37" customWidth="1"/>
    <col min="12108" max="12108" width="20" style="37" customWidth="1"/>
    <col min="12109" max="12109" width="14" style="37" customWidth="1"/>
    <col min="12110" max="12110" width="16.5" style="37" customWidth="1"/>
    <col min="12111" max="12111" width="12" style="37" customWidth="1"/>
    <col min="12112" max="12112" width="20" style="37" customWidth="1"/>
    <col min="12113" max="12113" width="14" style="37" customWidth="1"/>
    <col min="12114" max="12114" width="12.5" style="37" customWidth="1"/>
    <col min="12115" max="12117" width="0" style="37" hidden="1" customWidth="1"/>
    <col min="12118" max="12345" width="9.33203125" style="37"/>
    <col min="12346" max="12346" width="6" style="37" customWidth="1"/>
    <col min="12347" max="12347" width="37.83203125" style="37" customWidth="1"/>
    <col min="12348" max="12350" width="12" style="37" customWidth="1"/>
    <col min="12351" max="12352" width="14.5" style="37" customWidth="1"/>
    <col min="12353" max="12353" width="13.1640625" style="37" customWidth="1"/>
    <col min="12354" max="12354" width="14.5" style="37" customWidth="1"/>
    <col min="12355" max="12355" width="13.1640625" style="37" customWidth="1"/>
    <col min="12356" max="12356" width="14.5" style="37" customWidth="1"/>
    <col min="12357" max="12357" width="13.1640625" style="37" customWidth="1"/>
    <col min="12358" max="12358" width="14.5" style="37" customWidth="1"/>
    <col min="12359" max="12359" width="13.1640625" style="37" customWidth="1"/>
    <col min="12360" max="12360" width="14.5" style="37" customWidth="1"/>
    <col min="12361" max="12361" width="13.1640625" style="37" customWidth="1"/>
    <col min="12362" max="12362" width="16.5" style="37" customWidth="1"/>
    <col min="12363" max="12363" width="12" style="37" customWidth="1"/>
    <col min="12364" max="12364" width="20" style="37" customWidth="1"/>
    <col min="12365" max="12365" width="14" style="37" customWidth="1"/>
    <col min="12366" max="12366" width="16.5" style="37" customWidth="1"/>
    <col min="12367" max="12367" width="12" style="37" customWidth="1"/>
    <col min="12368" max="12368" width="20" style="37" customWidth="1"/>
    <col min="12369" max="12369" width="14" style="37" customWidth="1"/>
    <col min="12370" max="12370" width="12.5" style="37" customWidth="1"/>
    <col min="12371" max="12373" width="0" style="37" hidden="1" customWidth="1"/>
    <col min="12374" max="12601" width="9.33203125" style="37"/>
    <col min="12602" max="12602" width="6" style="37" customWidth="1"/>
    <col min="12603" max="12603" width="37.83203125" style="37" customWidth="1"/>
    <col min="12604" max="12606" width="12" style="37" customWidth="1"/>
    <col min="12607" max="12608" width="14.5" style="37" customWidth="1"/>
    <col min="12609" max="12609" width="13.1640625" style="37" customWidth="1"/>
    <col min="12610" max="12610" width="14.5" style="37" customWidth="1"/>
    <col min="12611" max="12611" width="13.1640625" style="37" customWidth="1"/>
    <col min="12612" max="12612" width="14.5" style="37" customWidth="1"/>
    <col min="12613" max="12613" width="13.1640625" style="37" customWidth="1"/>
    <col min="12614" max="12614" width="14.5" style="37" customWidth="1"/>
    <col min="12615" max="12615" width="13.1640625" style="37" customWidth="1"/>
    <col min="12616" max="12616" width="14.5" style="37" customWidth="1"/>
    <col min="12617" max="12617" width="13.1640625" style="37" customWidth="1"/>
    <col min="12618" max="12618" width="16.5" style="37" customWidth="1"/>
    <col min="12619" max="12619" width="12" style="37" customWidth="1"/>
    <col min="12620" max="12620" width="20" style="37" customWidth="1"/>
    <col min="12621" max="12621" width="14" style="37" customWidth="1"/>
    <col min="12622" max="12622" width="16.5" style="37" customWidth="1"/>
    <col min="12623" max="12623" width="12" style="37" customWidth="1"/>
    <col min="12624" max="12624" width="20" style="37" customWidth="1"/>
    <col min="12625" max="12625" width="14" style="37" customWidth="1"/>
    <col min="12626" max="12626" width="12.5" style="37" customWidth="1"/>
    <col min="12627" max="12629" width="0" style="37" hidden="1" customWidth="1"/>
    <col min="12630" max="12857" width="9.33203125" style="37"/>
    <col min="12858" max="12858" width="6" style="37" customWidth="1"/>
    <col min="12859" max="12859" width="37.83203125" style="37" customWidth="1"/>
    <col min="12860" max="12862" width="12" style="37" customWidth="1"/>
    <col min="12863" max="12864" width="14.5" style="37" customWidth="1"/>
    <col min="12865" max="12865" width="13.1640625" style="37" customWidth="1"/>
    <col min="12866" max="12866" width="14.5" style="37" customWidth="1"/>
    <col min="12867" max="12867" width="13.1640625" style="37" customWidth="1"/>
    <col min="12868" max="12868" width="14.5" style="37" customWidth="1"/>
    <col min="12869" max="12869" width="13.1640625" style="37" customWidth="1"/>
    <col min="12870" max="12870" width="14.5" style="37" customWidth="1"/>
    <col min="12871" max="12871" width="13.1640625" style="37" customWidth="1"/>
    <col min="12872" max="12872" width="14.5" style="37" customWidth="1"/>
    <col min="12873" max="12873" width="13.1640625" style="37" customWidth="1"/>
    <col min="12874" max="12874" width="16.5" style="37" customWidth="1"/>
    <col min="12875" max="12875" width="12" style="37" customWidth="1"/>
    <col min="12876" max="12876" width="20" style="37" customWidth="1"/>
    <col min="12877" max="12877" width="14" style="37" customWidth="1"/>
    <col min="12878" max="12878" width="16.5" style="37" customWidth="1"/>
    <col min="12879" max="12879" width="12" style="37" customWidth="1"/>
    <col min="12880" max="12880" width="20" style="37" customWidth="1"/>
    <col min="12881" max="12881" width="14" style="37" customWidth="1"/>
    <col min="12882" max="12882" width="12.5" style="37" customWidth="1"/>
    <col min="12883" max="12885" width="0" style="37" hidden="1" customWidth="1"/>
    <col min="12886" max="13113" width="9.33203125" style="37"/>
    <col min="13114" max="13114" width="6" style="37" customWidth="1"/>
    <col min="13115" max="13115" width="37.83203125" style="37" customWidth="1"/>
    <col min="13116" max="13118" width="12" style="37" customWidth="1"/>
    <col min="13119" max="13120" width="14.5" style="37" customWidth="1"/>
    <col min="13121" max="13121" width="13.1640625" style="37" customWidth="1"/>
    <col min="13122" max="13122" width="14.5" style="37" customWidth="1"/>
    <col min="13123" max="13123" width="13.1640625" style="37" customWidth="1"/>
    <col min="13124" max="13124" width="14.5" style="37" customWidth="1"/>
    <col min="13125" max="13125" width="13.1640625" style="37" customWidth="1"/>
    <col min="13126" max="13126" width="14.5" style="37" customWidth="1"/>
    <col min="13127" max="13127" width="13.1640625" style="37" customWidth="1"/>
    <col min="13128" max="13128" width="14.5" style="37" customWidth="1"/>
    <col min="13129" max="13129" width="13.1640625" style="37" customWidth="1"/>
    <col min="13130" max="13130" width="16.5" style="37" customWidth="1"/>
    <col min="13131" max="13131" width="12" style="37" customWidth="1"/>
    <col min="13132" max="13132" width="20" style="37" customWidth="1"/>
    <col min="13133" max="13133" width="14" style="37" customWidth="1"/>
    <col min="13134" max="13134" width="16.5" style="37" customWidth="1"/>
    <col min="13135" max="13135" width="12" style="37" customWidth="1"/>
    <col min="13136" max="13136" width="20" style="37" customWidth="1"/>
    <col min="13137" max="13137" width="14" style="37" customWidth="1"/>
    <col min="13138" max="13138" width="12.5" style="37" customWidth="1"/>
    <col min="13139" max="13141" width="0" style="37" hidden="1" customWidth="1"/>
    <col min="13142" max="13369" width="9.33203125" style="37"/>
    <col min="13370" max="13370" width="6" style="37" customWidth="1"/>
    <col min="13371" max="13371" width="37.83203125" style="37" customWidth="1"/>
    <col min="13372" max="13374" width="12" style="37" customWidth="1"/>
    <col min="13375" max="13376" width="14.5" style="37" customWidth="1"/>
    <col min="13377" max="13377" width="13.1640625" style="37" customWidth="1"/>
    <col min="13378" max="13378" width="14.5" style="37" customWidth="1"/>
    <col min="13379" max="13379" width="13.1640625" style="37" customWidth="1"/>
    <col min="13380" max="13380" width="14.5" style="37" customWidth="1"/>
    <col min="13381" max="13381" width="13.1640625" style="37" customWidth="1"/>
    <col min="13382" max="13382" width="14.5" style="37" customWidth="1"/>
    <col min="13383" max="13383" width="13.1640625" style="37" customWidth="1"/>
    <col min="13384" max="13384" width="14.5" style="37" customWidth="1"/>
    <col min="13385" max="13385" width="13.1640625" style="37" customWidth="1"/>
    <col min="13386" max="13386" width="16.5" style="37" customWidth="1"/>
    <col min="13387" max="13387" width="12" style="37" customWidth="1"/>
    <col min="13388" max="13388" width="20" style="37" customWidth="1"/>
    <col min="13389" max="13389" width="14" style="37" customWidth="1"/>
    <col min="13390" max="13390" width="16.5" style="37" customWidth="1"/>
    <col min="13391" max="13391" width="12" style="37" customWidth="1"/>
    <col min="13392" max="13392" width="20" style="37" customWidth="1"/>
    <col min="13393" max="13393" width="14" style="37" customWidth="1"/>
    <col min="13394" max="13394" width="12.5" style="37" customWidth="1"/>
    <col min="13395" max="13397" width="0" style="37" hidden="1" customWidth="1"/>
    <col min="13398" max="13625" width="9.33203125" style="37"/>
    <col min="13626" max="13626" width="6" style="37" customWidth="1"/>
    <col min="13627" max="13627" width="37.83203125" style="37" customWidth="1"/>
    <col min="13628" max="13630" width="12" style="37" customWidth="1"/>
    <col min="13631" max="13632" width="14.5" style="37" customWidth="1"/>
    <col min="13633" max="13633" width="13.1640625" style="37" customWidth="1"/>
    <col min="13634" max="13634" width="14.5" style="37" customWidth="1"/>
    <col min="13635" max="13635" width="13.1640625" style="37" customWidth="1"/>
    <col min="13636" max="13636" width="14.5" style="37" customWidth="1"/>
    <col min="13637" max="13637" width="13.1640625" style="37" customWidth="1"/>
    <col min="13638" max="13638" width="14.5" style="37" customWidth="1"/>
    <col min="13639" max="13639" width="13.1640625" style="37" customWidth="1"/>
    <col min="13640" max="13640" width="14.5" style="37" customWidth="1"/>
    <col min="13641" max="13641" width="13.1640625" style="37" customWidth="1"/>
    <col min="13642" max="13642" width="16.5" style="37" customWidth="1"/>
    <col min="13643" max="13643" width="12" style="37" customWidth="1"/>
    <col min="13644" max="13644" width="20" style="37" customWidth="1"/>
    <col min="13645" max="13645" width="14" style="37" customWidth="1"/>
    <col min="13646" max="13646" width="16.5" style="37" customWidth="1"/>
    <col min="13647" max="13647" width="12" style="37" customWidth="1"/>
    <col min="13648" max="13648" width="20" style="37" customWidth="1"/>
    <col min="13649" max="13649" width="14" style="37" customWidth="1"/>
    <col min="13650" max="13650" width="12.5" style="37" customWidth="1"/>
    <col min="13651" max="13653" width="0" style="37" hidden="1" customWidth="1"/>
    <col min="13654" max="13881" width="9.33203125" style="37"/>
    <col min="13882" max="13882" width="6" style="37" customWidth="1"/>
    <col min="13883" max="13883" width="37.83203125" style="37" customWidth="1"/>
    <col min="13884" max="13886" width="12" style="37" customWidth="1"/>
    <col min="13887" max="13888" width="14.5" style="37" customWidth="1"/>
    <col min="13889" max="13889" width="13.1640625" style="37" customWidth="1"/>
    <col min="13890" max="13890" width="14.5" style="37" customWidth="1"/>
    <col min="13891" max="13891" width="13.1640625" style="37" customWidth="1"/>
    <col min="13892" max="13892" width="14.5" style="37" customWidth="1"/>
    <col min="13893" max="13893" width="13.1640625" style="37" customWidth="1"/>
    <col min="13894" max="13894" width="14.5" style="37" customWidth="1"/>
    <col min="13895" max="13895" width="13.1640625" style="37" customWidth="1"/>
    <col min="13896" max="13896" width="14.5" style="37" customWidth="1"/>
    <col min="13897" max="13897" width="13.1640625" style="37" customWidth="1"/>
    <col min="13898" max="13898" width="16.5" style="37" customWidth="1"/>
    <col min="13899" max="13899" width="12" style="37" customWidth="1"/>
    <col min="13900" max="13900" width="20" style="37" customWidth="1"/>
    <col min="13901" max="13901" width="14" style="37" customWidth="1"/>
    <col min="13902" max="13902" width="16.5" style="37" customWidth="1"/>
    <col min="13903" max="13903" width="12" style="37" customWidth="1"/>
    <col min="13904" max="13904" width="20" style="37" customWidth="1"/>
    <col min="13905" max="13905" width="14" style="37" customWidth="1"/>
    <col min="13906" max="13906" width="12.5" style="37" customWidth="1"/>
    <col min="13907" max="13909" width="0" style="37" hidden="1" customWidth="1"/>
    <col min="13910" max="14137" width="9.33203125" style="37"/>
    <col min="14138" max="14138" width="6" style="37" customWidth="1"/>
    <col min="14139" max="14139" width="37.83203125" style="37" customWidth="1"/>
    <col min="14140" max="14142" width="12" style="37" customWidth="1"/>
    <col min="14143" max="14144" width="14.5" style="37" customWidth="1"/>
    <col min="14145" max="14145" width="13.1640625" style="37" customWidth="1"/>
    <col min="14146" max="14146" width="14.5" style="37" customWidth="1"/>
    <col min="14147" max="14147" width="13.1640625" style="37" customWidth="1"/>
    <col min="14148" max="14148" width="14.5" style="37" customWidth="1"/>
    <col min="14149" max="14149" width="13.1640625" style="37" customWidth="1"/>
    <col min="14150" max="14150" width="14.5" style="37" customWidth="1"/>
    <col min="14151" max="14151" width="13.1640625" style="37" customWidth="1"/>
    <col min="14152" max="14152" width="14.5" style="37" customWidth="1"/>
    <col min="14153" max="14153" width="13.1640625" style="37" customWidth="1"/>
    <col min="14154" max="14154" width="16.5" style="37" customWidth="1"/>
    <col min="14155" max="14155" width="12" style="37" customWidth="1"/>
    <col min="14156" max="14156" width="20" style="37" customWidth="1"/>
    <col min="14157" max="14157" width="14" style="37" customWidth="1"/>
    <col min="14158" max="14158" width="16.5" style="37" customWidth="1"/>
    <col min="14159" max="14159" width="12" style="37" customWidth="1"/>
    <col min="14160" max="14160" width="20" style="37" customWidth="1"/>
    <col min="14161" max="14161" width="14" style="37" customWidth="1"/>
    <col min="14162" max="14162" width="12.5" style="37" customWidth="1"/>
    <col min="14163" max="14165" width="0" style="37" hidden="1" customWidth="1"/>
    <col min="14166" max="14393" width="9.33203125" style="37"/>
    <col min="14394" max="14394" width="6" style="37" customWidth="1"/>
    <col min="14395" max="14395" width="37.83203125" style="37" customWidth="1"/>
    <col min="14396" max="14398" width="12" style="37" customWidth="1"/>
    <col min="14399" max="14400" width="14.5" style="37" customWidth="1"/>
    <col min="14401" max="14401" width="13.1640625" style="37" customWidth="1"/>
    <col min="14402" max="14402" width="14.5" style="37" customWidth="1"/>
    <col min="14403" max="14403" width="13.1640625" style="37" customWidth="1"/>
    <col min="14404" max="14404" width="14.5" style="37" customWidth="1"/>
    <col min="14405" max="14405" width="13.1640625" style="37" customWidth="1"/>
    <col min="14406" max="14406" width="14.5" style="37" customWidth="1"/>
    <col min="14407" max="14407" width="13.1640625" style="37" customWidth="1"/>
    <col min="14408" max="14408" width="14.5" style="37" customWidth="1"/>
    <col min="14409" max="14409" width="13.1640625" style="37" customWidth="1"/>
    <col min="14410" max="14410" width="16.5" style="37" customWidth="1"/>
    <col min="14411" max="14411" width="12" style="37" customWidth="1"/>
    <col min="14412" max="14412" width="20" style="37" customWidth="1"/>
    <col min="14413" max="14413" width="14" style="37" customWidth="1"/>
    <col min="14414" max="14414" width="16.5" style="37" customWidth="1"/>
    <col min="14415" max="14415" width="12" style="37" customWidth="1"/>
    <col min="14416" max="14416" width="20" style="37" customWidth="1"/>
    <col min="14417" max="14417" width="14" style="37" customWidth="1"/>
    <col min="14418" max="14418" width="12.5" style="37" customWidth="1"/>
    <col min="14419" max="14421" width="0" style="37" hidden="1" customWidth="1"/>
    <col min="14422" max="14649" width="9.33203125" style="37"/>
    <col min="14650" max="14650" width="6" style="37" customWidth="1"/>
    <col min="14651" max="14651" width="37.83203125" style="37" customWidth="1"/>
    <col min="14652" max="14654" width="12" style="37" customWidth="1"/>
    <col min="14655" max="14656" width="14.5" style="37" customWidth="1"/>
    <col min="14657" max="14657" width="13.1640625" style="37" customWidth="1"/>
    <col min="14658" max="14658" width="14.5" style="37" customWidth="1"/>
    <col min="14659" max="14659" width="13.1640625" style="37" customWidth="1"/>
    <col min="14660" max="14660" width="14.5" style="37" customWidth="1"/>
    <col min="14661" max="14661" width="13.1640625" style="37" customWidth="1"/>
    <col min="14662" max="14662" width="14.5" style="37" customWidth="1"/>
    <col min="14663" max="14663" width="13.1640625" style="37" customWidth="1"/>
    <col min="14664" max="14664" width="14.5" style="37" customWidth="1"/>
    <col min="14665" max="14665" width="13.1640625" style="37" customWidth="1"/>
    <col min="14666" max="14666" width="16.5" style="37" customWidth="1"/>
    <col min="14667" max="14667" width="12" style="37" customWidth="1"/>
    <col min="14668" max="14668" width="20" style="37" customWidth="1"/>
    <col min="14669" max="14669" width="14" style="37" customWidth="1"/>
    <col min="14670" max="14670" width="16.5" style="37" customWidth="1"/>
    <col min="14671" max="14671" width="12" style="37" customWidth="1"/>
    <col min="14672" max="14672" width="20" style="37" customWidth="1"/>
    <col min="14673" max="14673" width="14" style="37" customWidth="1"/>
    <col min="14674" max="14674" width="12.5" style="37" customWidth="1"/>
    <col min="14675" max="14677" width="0" style="37" hidden="1" customWidth="1"/>
    <col min="14678" max="14905" width="9.33203125" style="37"/>
    <col min="14906" max="14906" width="6" style="37" customWidth="1"/>
    <col min="14907" max="14907" width="37.83203125" style="37" customWidth="1"/>
    <col min="14908" max="14910" width="12" style="37" customWidth="1"/>
    <col min="14911" max="14912" width="14.5" style="37" customWidth="1"/>
    <col min="14913" max="14913" width="13.1640625" style="37" customWidth="1"/>
    <col min="14914" max="14914" width="14.5" style="37" customWidth="1"/>
    <col min="14915" max="14915" width="13.1640625" style="37" customWidth="1"/>
    <col min="14916" max="14916" width="14.5" style="37" customWidth="1"/>
    <col min="14917" max="14917" width="13.1640625" style="37" customWidth="1"/>
    <col min="14918" max="14918" width="14.5" style="37" customWidth="1"/>
    <col min="14919" max="14919" width="13.1640625" style="37" customWidth="1"/>
    <col min="14920" max="14920" width="14.5" style="37" customWidth="1"/>
    <col min="14921" max="14921" width="13.1640625" style="37" customWidth="1"/>
    <col min="14922" max="14922" width="16.5" style="37" customWidth="1"/>
    <col min="14923" max="14923" width="12" style="37" customWidth="1"/>
    <col min="14924" max="14924" width="20" style="37" customWidth="1"/>
    <col min="14925" max="14925" width="14" style="37" customWidth="1"/>
    <col min="14926" max="14926" width="16.5" style="37" customWidth="1"/>
    <col min="14927" max="14927" width="12" style="37" customWidth="1"/>
    <col min="14928" max="14928" width="20" style="37" customWidth="1"/>
    <col min="14929" max="14929" width="14" style="37" customWidth="1"/>
    <col min="14930" max="14930" width="12.5" style="37" customWidth="1"/>
    <col min="14931" max="14933" width="0" style="37" hidden="1" customWidth="1"/>
    <col min="14934" max="15161" width="9.33203125" style="37"/>
    <col min="15162" max="15162" width="6" style="37" customWidth="1"/>
    <col min="15163" max="15163" width="37.83203125" style="37" customWidth="1"/>
    <col min="15164" max="15166" width="12" style="37" customWidth="1"/>
    <col min="15167" max="15168" width="14.5" style="37" customWidth="1"/>
    <col min="15169" max="15169" width="13.1640625" style="37" customWidth="1"/>
    <col min="15170" max="15170" width="14.5" style="37" customWidth="1"/>
    <col min="15171" max="15171" width="13.1640625" style="37" customWidth="1"/>
    <col min="15172" max="15172" width="14.5" style="37" customWidth="1"/>
    <col min="15173" max="15173" width="13.1640625" style="37" customWidth="1"/>
    <col min="15174" max="15174" width="14.5" style="37" customWidth="1"/>
    <col min="15175" max="15175" width="13.1640625" style="37" customWidth="1"/>
    <col min="15176" max="15176" width="14.5" style="37" customWidth="1"/>
    <col min="15177" max="15177" width="13.1640625" style="37" customWidth="1"/>
    <col min="15178" max="15178" width="16.5" style="37" customWidth="1"/>
    <col min="15179" max="15179" width="12" style="37" customWidth="1"/>
    <col min="15180" max="15180" width="20" style="37" customWidth="1"/>
    <col min="15181" max="15181" width="14" style="37" customWidth="1"/>
    <col min="15182" max="15182" width="16.5" style="37" customWidth="1"/>
    <col min="15183" max="15183" width="12" style="37" customWidth="1"/>
    <col min="15184" max="15184" width="20" style="37" customWidth="1"/>
    <col min="15185" max="15185" width="14" style="37" customWidth="1"/>
    <col min="15186" max="15186" width="12.5" style="37" customWidth="1"/>
    <col min="15187" max="15189" width="0" style="37" hidden="1" customWidth="1"/>
    <col min="15190" max="15417" width="9.33203125" style="37"/>
    <col min="15418" max="15418" width="6" style="37" customWidth="1"/>
    <col min="15419" max="15419" width="37.83203125" style="37" customWidth="1"/>
    <col min="15420" max="15422" width="12" style="37" customWidth="1"/>
    <col min="15423" max="15424" width="14.5" style="37" customWidth="1"/>
    <col min="15425" max="15425" width="13.1640625" style="37" customWidth="1"/>
    <col min="15426" max="15426" width="14.5" style="37" customWidth="1"/>
    <col min="15427" max="15427" width="13.1640625" style="37" customWidth="1"/>
    <col min="15428" max="15428" width="14.5" style="37" customWidth="1"/>
    <col min="15429" max="15429" width="13.1640625" style="37" customWidth="1"/>
    <col min="15430" max="15430" width="14.5" style="37" customWidth="1"/>
    <col min="15431" max="15431" width="13.1640625" style="37" customWidth="1"/>
    <col min="15432" max="15432" width="14.5" style="37" customWidth="1"/>
    <col min="15433" max="15433" width="13.1640625" style="37" customWidth="1"/>
    <col min="15434" max="15434" width="16.5" style="37" customWidth="1"/>
    <col min="15435" max="15435" width="12" style="37" customWidth="1"/>
    <col min="15436" max="15436" width="20" style="37" customWidth="1"/>
    <col min="15437" max="15437" width="14" style="37" customWidth="1"/>
    <col min="15438" max="15438" width="16.5" style="37" customWidth="1"/>
    <col min="15439" max="15439" width="12" style="37" customWidth="1"/>
    <col min="15440" max="15440" width="20" style="37" customWidth="1"/>
    <col min="15441" max="15441" width="14" style="37" customWidth="1"/>
    <col min="15442" max="15442" width="12.5" style="37" customWidth="1"/>
    <col min="15443" max="15445" width="0" style="37" hidden="1" customWidth="1"/>
    <col min="15446" max="15673" width="9.33203125" style="37"/>
    <col min="15674" max="15674" width="6" style="37" customWidth="1"/>
    <col min="15675" max="15675" width="37.83203125" style="37" customWidth="1"/>
    <col min="15676" max="15678" width="12" style="37" customWidth="1"/>
    <col min="15679" max="15680" width="14.5" style="37" customWidth="1"/>
    <col min="15681" max="15681" width="13.1640625" style="37" customWidth="1"/>
    <col min="15682" max="15682" width="14.5" style="37" customWidth="1"/>
    <col min="15683" max="15683" width="13.1640625" style="37" customWidth="1"/>
    <col min="15684" max="15684" width="14.5" style="37" customWidth="1"/>
    <col min="15685" max="15685" width="13.1640625" style="37" customWidth="1"/>
    <col min="15686" max="15686" width="14.5" style="37" customWidth="1"/>
    <col min="15687" max="15687" width="13.1640625" style="37" customWidth="1"/>
    <col min="15688" max="15688" width="14.5" style="37" customWidth="1"/>
    <col min="15689" max="15689" width="13.1640625" style="37" customWidth="1"/>
    <col min="15690" max="15690" width="16.5" style="37" customWidth="1"/>
    <col min="15691" max="15691" width="12" style="37" customWidth="1"/>
    <col min="15692" max="15692" width="20" style="37" customWidth="1"/>
    <col min="15693" max="15693" width="14" style="37" customWidth="1"/>
    <col min="15694" max="15694" width="16.5" style="37" customWidth="1"/>
    <col min="15695" max="15695" width="12" style="37" customWidth="1"/>
    <col min="15696" max="15696" width="20" style="37" customWidth="1"/>
    <col min="15697" max="15697" width="14" style="37" customWidth="1"/>
    <col min="15698" max="15698" width="12.5" style="37" customWidth="1"/>
    <col min="15699" max="15701" width="0" style="37" hidden="1" customWidth="1"/>
    <col min="15702" max="15929" width="9.33203125" style="37"/>
    <col min="15930" max="15930" width="6" style="37" customWidth="1"/>
    <col min="15931" max="15931" width="37.83203125" style="37" customWidth="1"/>
    <col min="15932" max="15934" width="12" style="37" customWidth="1"/>
    <col min="15935" max="15936" width="14.5" style="37" customWidth="1"/>
    <col min="15937" max="15937" width="13.1640625" style="37" customWidth="1"/>
    <col min="15938" max="15938" width="14.5" style="37" customWidth="1"/>
    <col min="15939" max="15939" width="13.1640625" style="37" customWidth="1"/>
    <col min="15940" max="15940" width="14.5" style="37" customWidth="1"/>
    <col min="15941" max="15941" width="13.1640625" style="37" customWidth="1"/>
    <col min="15942" max="15942" width="14.5" style="37" customWidth="1"/>
    <col min="15943" max="15943" width="13.1640625" style="37" customWidth="1"/>
    <col min="15944" max="15944" width="14.5" style="37" customWidth="1"/>
    <col min="15945" max="15945" width="13.1640625" style="37" customWidth="1"/>
    <col min="15946" max="15946" width="16.5" style="37" customWidth="1"/>
    <col min="15947" max="15947" width="12" style="37" customWidth="1"/>
    <col min="15948" max="15948" width="20" style="37" customWidth="1"/>
    <col min="15949" max="15949" width="14" style="37" customWidth="1"/>
    <col min="15950" max="15950" width="16.5" style="37" customWidth="1"/>
    <col min="15951" max="15951" width="12" style="37" customWidth="1"/>
    <col min="15952" max="15952" width="20" style="37" customWidth="1"/>
    <col min="15953" max="15953" width="14" style="37" customWidth="1"/>
    <col min="15954" max="15954" width="12.5" style="37" customWidth="1"/>
    <col min="15955" max="15957" width="0" style="37" hidden="1" customWidth="1"/>
    <col min="15958" max="16185" width="9.33203125" style="37"/>
    <col min="16186" max="16186" width="6" style="37" customWidth="1"/>
    <col min="16187" max="16187" width="37.83203125" style="37" customWidth="1"/>
    <col min="16188" max="16190" width="12" style="37" customWidth="1"/>
    <col min="16191" max="16192" width="14.5" style="37" customWidth="1"/>
    <col min="16193" max="16193" width="13.1640625" style="37" customWidth="1"/>
    <col min="16194" max="16194" width="14.5" style="37" customWidth="1"/>
    <col min="16195" max="16195" width="13.1640625" style="37" customWidth="1"/>
    <col min="16196" max="16196" width="14.5" style="37" customWidth="1"/>
    <col min="16197" max="16197" width="13.1640625" style="37" customWidth="1"/>
    <col min="16198" max="16198" width="14.5" style="37" customWidth="1"/>
    <col min="16199" max="16199" width="13.1640625" style="37" customWidth="1"/>
    <col min="16200" max="16200" width="14.5" style="37" customWidth="1"/>
    <col min="16201" max="16201" width="13.1640625" style="37" customWidth="1"/>
    <col min="16202" max="16202" width="16.5" style="37" customWidth="1"/>
    <col min="16203" max="16203" width="12" style="37" customWidth="1"/>
    <col min="16204" max="16204" width="20" style="37" customWidth="1"/>
    <col min="16205" max="16205" width="14" style="37" customWidth="1"/>
    <col min="16206" max="16206" width="16.5" style="37" customWidth="1"/>
    <col min="16207" max="16207" width="12" style="37" customWidth="1"/>
    <col min="16208" max="16208" width="20" style="37" customWidth="1"/>
    <col min="16209" max="16209" width="14" style="37" customWidth="1"/>
    <col min="16210" max="16210" width="12.5" style="37" customWidth="1"/>
    <col min="16211" max="16213" width="0" style="37" hidden="1" customWidth="1"/>
    <col min="16214" max="16384" width="9.33203125" style="37"/>
  </cols>
  <sheetData>
    <row r="1" spans="1:95" s="38" customFormat="1" ht="24.95" customHeight="1">
      <c r="A1" s="295" t="s">
        <v>132</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row>
    <row r="2" spans="1:95" s="38" customFormat="1" ht="24.95" customHeight="1">
      <c r="A2" s="298" t="s">
        <v>72</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row>
    <row r="3" spans="1:95" ht="24.95" customHeight="1">
      <c r="A3" s="296" t="s">
        <v>197</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c r="CH3" s="296"/>
      <c r="CI3" s="296"/>
      <c r="CJ3" s="296"/>
      <c r="CK3" s="296"/>
      <c r="CL3" s="296"/>
      <c r="CM3" s="296"/>
      <c r="CN3" s="296"/>
      <c r="CO3" s="296"/>
      <c r="CP3" s="296"/>
      <c r="CQ3" s="296"/>
    </row>
    <row r="4" spans="1:95" ht="24.95" customHeight="1">
      <c r="A4" s="299" t="str">
        <f>'Bieu 01 TH'!A4:AN4</f>
        <v>(Biểu mẫu kèm theo Công văn số              /SKHĐT-TH ngày           tháng       năm 2019 của Sở Kế hoạch và Đầu tư)</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row>
    <row r="5" spans="1:95" s="39" customFormat="1" ht="24.95" customHeight="1">
      <c r="A5" s="297" t="s">
        <v>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row>
    <row r="6" spans="1:95" s="40" customFormat="1" ht="27" customHeight="1">
      <c r="A6" s="291" t="s">
        <v>133</v>
      </c>
      <c r="B6" s="291" t="s">
        <v>21</v>
      </c>
      <c r="C6" s="291" t="s">
        <v>22</v>
      </c>
      <c r="D6" s="291" t="s">
        <v>104</v>
      </c>
      <c r="E6" s="291" t="s">
        <v>105</v>
      </c>
      <c r="F6" s="291" t="s">
        <v>106</v>
      </c>
      <c r="G6" s="292" t="s">
        <v>184</v>
      </c>
      <c r="H6" s="292"/>
      <c r="I6" s="292"/>
      <c r="J6" s="292"/>
      <c r="K6" s="292"/>
      <c r="L6" s="291" t="s">
        <v>185</v>
      </c>
      <c r="M6" s="291"/>
      <c r="N6" s="291" t="s">
        <v>186</v>
      </c>
      <c r="O6" s="291"/>
      <c r="P6" s="291"/>
      <c r="Q6" s="291"/>
      <c r="R6" s="291"/>
      <c r="S6" s="291"/>
      <c r="T6" s="291"/>
      <c r="U6" s="291" t="s">
        <v>28</v>
      </c>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t="s">
        <v>117</v>
      </c>
      <c r="CK6" s="291"/>
      <c r="CL6" s="291"/>
      <c r="CM6" s="291"/>
      <c r="CN6" s="291"/>
      <c r="CO6" s="291"/>
      <c r="CP6" s="291"/>
      <c r="CQ6" s="291"/>
    </row>
    <row r="7" spans="1:95" s="40" customFormat="1" ht="27" customHeight="1">
      <c r="A7" s="291"/>
      <c r="B7" s="291"/>
      <c r="C7" s="291"/>
      <c r="D7" s="291"/>
      <c r="E7" s="291"/>
      <c r="F7" s="291"/>
      <c r="G7" s="292" t="s">
        <v>24</v>
      </c>
      <c r="H7" s="292" t="s">
        <v>25</v>
      </c>
      <c r="I7" s="292"/>
      <c r="J7" s="292"/>
      <c r="K7" s="292"/>
      <c r="L7" s="291"/>
      <c r="M7" s="291"/>
      <c r="N7" s="292" t="s">
        <v>26</v>
      </c>
      <c r="O7" s="291" t="s">
        <v>28</v>
      </c>
      <c r="P7" s="291"/>
      <c r="Q7" s="291"/>
      <c r="R7" s="291"/>
      <c r="S7" s="291"/>
      <c r="T7" s="291"/>
      <c r="U7" s="291" t="s">
        <v>200</v>
      </c>
      <c r="V7" s="291"/>
      <c r="W7" s="291"/>
      <c r="X7" s="291"/>
      <c r="Y7" s="291"/>
      <c r="Z7" s="291"/>
      <c r="AA7" s="291"/>
      <c r="AB7" s="291"/>
      <c r="AC7" s="291"/>
      <c r="AD7" s="291"/>
      <c r="AE7" s="291"/>
      <c r="AF7" s="291"/>
      <c r="AG7" s="291"/>
      <c r="AH7" s="291" t="s">
        <v>202</v>
      </c>
      <c r="AI7" s="291"/>
      <c r="AJ7" s="291"/>
      <c r="AK7" s="291"/>
      <c r="AL7" s="291"/>
      <c r="AM7" s="291"/>
      <c r="AN7" s="291"/>
      <c r="AO7" s="291"/>
      <c r="AP7" s="291"/>
      <c r="AQ7" s="291"/>
      <c r="AR7" s="291"/>
      <c r="AS7" s="291"/>
      <c r="AT7" s="291"/>
      <c r="AU7" s="291"/>
      <c r="AV7" s="291"/>
      <c r="AW7" s="291"/>
      <c r="AX7" s="291"/>
      <c r="AY7" s="291"/>
      <c r="AZ7" s="291" t="s">
        <v>203</v>
      </c>
      <c r="BA7" s="291"/>
      <c r="BB7" s="291"/>
      <c r="BC7" s="291"/>
      <c r="BD7" s="291"/>
      <c r="BE7" s="291"/>
      <c r="BF7" s="291"/>
      <c r="BG7" s="291"/>
      <c r="BH7" s="291"/>
      <c r="BI7" s="291"/>
      <c r="BJ7" s="291"/>
      <c r="BK7" s="291"/>
      <c r="BL7" s="291"/>
      <c r="BM7" s="291"/>
      <c r="BN7" s="291"/>
      <c r="BO7" s="291"/>
      <c r="BP7" s="291"/>
      <c r="BQ7" s="291"/>
      <c r="BR7" s="291" t="s">
        <v>210</v>
      </c>
      <c r="BS7" s="291"/>
      <c r="BT7" s="291"/>
      <c r="BU7" s="291"/>
      <c r="BV7" s="291"/>
      <c r="BW7" s="291"/>
      <c r="BX7" s="291"/>
      <c r="BY7" s="291"/>
      <c r="BZ7" s="291"/>
      <c r="CA7" s="291"/>
      <c r="CB7" s="291"/>
      <c r="CC7" s="291"/>
      <c r="CD7" s="291"/>
      <c r="CE7" s="291"/>
      <c r="CF7" s="291"/>
      <c r="CG7" s="291"/>
      <c r="CH7" s="291"/>
      <c r="CI7" s="291"/>
      <c r="CJ7" s="292" t="s">
        <v>26</v>
      </c>
      <c r="CK7" s="292" t="s">
        <v>5</v>
      </c>
      <c r="CL7" s="292"/>
      <c r="CM7" s="292"/>
      <c r="CN7" s="292"/>
      <c r="CO7" s="292"/>
      <c r="CP7" s="292"/>
      <c r="CQ7" s="291"/>
    </row>
    <row r="8" spans="1:95" s="40" customFormat="1" ht="27" customHeight="1">
      <c r="A8" s="291"/>
      <c r="B8" s="291"/>
      <c r="C8" s="291"/>
      <c r="D8" s="291"/>
      <c r="E8" s="291"/>
      <c r="F8" s="291"/>
      <c r="G8" s="292"/>
      <c r="H8" s="292" t="s">
        <v>26</v>
      </c>
      <c r="I8" s="292" t="s">
        <v>10</v>
      </c>
      <c r="J8" s="292"/>
      <c r="K8" s="292"/>
      <c r="L8" s="292" t="s">
        <v>26</v>
      </c>
      <c r="M8" s="292" t="s">
        <v>190</v>
      </c>
      <c r="N8" s="292"/>
      <c r="O8" s="292" t="s">
        <v>220</v>
      </c>
      <c r="P8" s="292"/>
      <c r="Q8" s="292"/>
      <c r="R8" s="292"/>
      <c r="S8" s="292"/>
      <c r="T8" s="292" t="s">
        <v>221</v>
      </c>
      <c r="U8" s="291" t="s">
        <v>222</v>
      </c>
      <c r="V8" s="291"/>
      <c r="W8" s="291"/>
      <c r="X8" s="291"/>
      <c r="Y8" s="291"/>
      <c r="Z8" s="291"/>
      <c r="AA8" s="291"/>
      <c r="AB8" s="291" t="s">
        <v>201</v>
      </c>
      <c r="AC8" s="291"/>
      <c r="AD8" s="291"/>
      <c r="AE8" s="291"/>
      <c r="AF8" s="291"/>
      <c r="AG8" s="291"/>
      <c r="AH8" s="291" t="s">
        <v>222</v>
      </c>
      <c r="AI8" s="291"/>
      <c r="AJ8" s="291"/>
      <c r="AK8" s="291"/>
      <c r="AL8" s="291"/>
      <c r="AM8" s="291"/>
      <c r="AN8" s="291"/>
      <c r="AO8" s="291" t="s">
        <v>206</v>
      </c>
      <c r="AP8" s="291"/>
      <c r="AQ8" s="291"/>
      <c r="AR8" s="291"/>
      <c r="AS8" s="291"/>
      <c r="AT8" s="291"/>
      <c r="AU8" s="291"/>
      <c r="AV8" s="291"/>
      <c r="AW8" s="291"/>
      <c r="AX8" s="291"/>
      <c r="AY8" s="291"/>
      <c r="AZ8" s="291" t="s">
        <v>222</v>
      </c>
      <c r="BA8" s="291"/>
      <c r="BB8" s="291"/>
      <c r="BC8" s="291"/>
      <c r="BD8" s="291"/>
      <c r="BE8" s="291"/>
      <c r="BF8" s="291"/>
      <c r="BG8" s="291" t="s">
        <v>208</v>
      </c>
      <c r="BH8" s="291"/>
      <c r="BI8" s="291"/>
      <c r="BJ8" s="291"/>
      <c r="BK8" s="291"/>
      <c r="BL8" s="291"/>
      <c r="BM8" s="291"/>
      <c r="BN8" s="291"/>
      <c r="BO8" s="291"/>
      <c r="BP8" s="291"/>
      <c r="BQ8" s="291"/>
      <c r="BR8" s="291" t="s">
        <v>222</v>
      </c>
      <c r="BS8" s="291"/>
      <c r="BT8" s="291"/>
      <c r="BU8" s="291"/>
      <c r="BV8" s="291"/>
      <c r="BW8" s="291"/>
      <c r="BX8" s="291"/>
      <c r="BY8" s="291" t="s">
        <v>211</v>
      </c>
      <c r="BZ8" s="291"/>
      <c r="CA8" s="291"/>
      <c r="CB8" s="291"/>
      <c r="CC8" s="291"/>
      <c r="CD8" s="291"/>
      <c r="CE8" s="291"/>
      <c r="CF8" s="291"/>
      <c r="CG8" s="291"/>
      <c r="CH8" s="291"/>
      <c r="CI8" s="291"/>
      <c r="CJ8" s="292"/>
      <c r="CK8" s="294" t="s">
        <v>228</v>
      </c>
      <c r="CL8" s="294"/>
      <c r="CM8" s="294"/>
      <c r="CN8" s="294"/>
      <c r="CO8" s="294"/>
      <c r="CP8" s="292" t="s">
        <v>224</v>
      </c>
      <c r="CQ8" s="291"/>
    </row>
    <row r="9" spans="1:95" s="40" customFormat="1" ht="27" customHeight="1">
      <c r="A9" s="291"/>
      <c r="B9" s="291"/>
      <c r="C9" s="291"/>
      <c r="D9" s="291"/>
      <c r="E9" s="291"/>
      <c r="F9" s="291"/>
      <c r="G9" s="292"/>
      <c r="H9" s="292"/>
      <c r="I9" s="292" t="s">
        <v>187</v>
      </c>
      <c r="J9" s="292" t="s">
        <v>188</v>
      </c>
      <c r="K9" s="292" t="s">
        <v>189</v>
      </c>
      <c r="L9" s="292"/>
      <c r="M9" s="292"/>
      <c r="N9" s="292"/>
      <c r="O9" s="294" t="s">
        <v>187</v>
      </c>
      <c r="P9" s="294"/>
      <c r="Q9" s="294"/>
      <c r="R9" s="292" t="s">
        <v>188</v>
      </c>
      <c r="S9" s="292" t="s">
        <v>189</v>
      </c>
      <c r="T9" s="292"/>
      <c r="U9" s="285" t="s">
        <v>26</v>
      </c>
      <c r="V9" s="288" t="s">
        <v>28</v>
      </c>
      <c r="W9" s="289"/>
      <c r="X9" s="289"/>
      <c r="Y9" s="289"/>
      <c r="Z9" s="289"/>
      <c r="AA9" s="290"/>
      <c r="AB9" s="285" t="s">
        <v>27</v>
      </c>
      <c r="AC9" s="288" t="s">
        <v>28</v>
      </c>
      <c r="AD9" s="289"/>
      <c r="AE9" s="289"/>
      <c r="AF9" s="289"/>
      <c r="AG9" s="290"/>
      <c r="AH9" s="292" t="s">
        <v>26</v>
      </c>
      <c r="AI9" s="291" t="s">
        <v>28</v>
      </c>
      <c r="AJ9" s="291"/>
      <c r="AK9" s="291"/>
      <c r="AL9" s="291"/>
      <c r="AM9" s="291"/>
      <c r="AN9" s="291"/>
      <c r="AO9" s="292" t="s">
        <v>225</v>
      </c>
      <c r="AP9" s="292"/>
      <c r="AQ9" s="292"/>
      <c r="AR9" s="292"/>
      <c r="AS9" s="292"/>
      <c r="AT9" s="292"/>
      <c r="AU9" s="291" t="s">
        <v>204</v>
      </c>
      <c r="AV9" s="291"/>
      <c r="AW9" s="291"/>
      <c r="AX9" s="291"/>
      <c r="AY9" s="291"/>
      <c r="AZ9" s="292" t="s">
        <v>26</v>
      </c>
      <c r="BA9" s="291" t="s">
        <v>28</v>
      </c>
      <c r="BB9" s="291"/>
      <c r="BC9" s="291"/>
      <c r="BD9" s="291"/>
      <c r="BE9" s="291"/>
      <c r="BF9" s="291"/>
      <c r="BG9" s="292" t="s">
        <v>226</v>
      </c>
      <c r="BH9" s="292"/>
      <c r="BI9" s="292"/>
      <c r="BJ9" s="292"/>
      <c r="BK9" s="292"/>
      <c r="BL9" s="292"/>
      <c r="BM9" s="291" t="s">
        <v>205</v>
      </c>
      <c r="BN9" s="291"/>
      <c r="BO9" s="291"/>
      <c r="BP9" s="291"/>
      <c r="BQ9" s="291"/>
      <c r="BR9" s="292" t="s">
        <v>26</v>
      </c>
      <c r="BS9" s="291" t="s">
        <v>28</v>
      </c>
      <c r="BT9" s="291"/>
      <c r="BU9" s="291"/>
      <c r="BV9" s="291"/>
      <c r="BW9" s="291"/>
      <c r="BX9" s="291"/>
      <c r="BY9" s="292" t="s">
        <v>227</v>
      </c>
      <c r="BZ9" s="292"/>
      <c r="CA9" s="292"/>
      <c r="CB9" s="292"/>
      <c r="CC9" s="292"/>
      <c r="CD9" s="292"/>
      <c r="CE9" s="291" t="s">
        <v>213</v>
      </c>
      <c r="CF9" s="291"/>
      <c r="CG9" s="291"/>
      <c r="CH9" s="291"/>
      <c r="CI9" s="291"/>
      <c r="CJ9" s="292"/>
      <c r="CK9" s="294" t="s">
        <v>187</v>
      </c>
      <c r="CL9" s="294"/>
      <c r="CM9" s="294"/>
      <c r="CN9" s="292" t="s">
        <v>188</v>
      </c>
      <c r="CO9" s="292" t="s">
        <v>189</v>
      </c>
      <c r="CP9" s="292"/>
      <c r="CQ9" s="291"/>
    </row>
    <row r="10" spans="1:95" s="40" customFormat="1" ht="33.75" customHeight="1">
      <c r="A10" s="291"/>
      <c r="B10" s="291"/>
      <c r="C10" s="291"/>
      <c r="D10" s="291"/>
      <c r="E10" s="291"/>
      <c r="F10" s="291"/>
      <c r="G10" s="292"/>
      <c r="H10" s="292"/>
      <c r="I10" s="292"/>
      <c r="J10" s="292"/>
      <c r="K10" s="292"/>
      <c r="L10" s="292"/>
      <c r="M10" s="292"/>
      <c r="N10" s="292"/>
      <c r="O10" s="292" t="s">
        <v>27</v>
      </c>
      <c r="P10" s="293" t="s">
        <v>229</v>
      </c>
      <c r="Q10" s="294" t="s">
        <v>44</v>
      </c>
      <c r="R10" s="292"/>
      <c r="S10" s="292"/>
      <c r="T10" s="292"/>
      <c r="U10" s="286"/>
      <c r="V10" s="292" t="s">
        <v>220</v>
      </c>
      <c r="W10" s="292"/>
      <c r="X10" s="292"/>
      <c r="Y10" s="292"/>
      <c r="Z10" s="292"/>
      <c r="AA10" s="292" t="s">
        <v>221</v>
      </c>
      <c r="AB10" s="286"/>
      <c r="AC10" s="292" t="s">
        <v>220</v>
      </c>
      <c r="AD10" s="292"/>
      <c r="AE10" s="292"/>
      <c r="AF10" s="292"/>
      <c r="AG10" s="292" t="s">
        <v>224</v>
      </c>
      <c r="AH10" s="292"/>
      <c r="AI10" s="292" t="s">
        <v>220</v>
      </c>
      <c r="AJ10" s="292"/>
      <c r="AK10" s="292"/>
      <c r="AL10" s="292"/>
      <c r="AM10" s="292"/>
      <c r="AN10" s="292" t="s">
        <v>221</v>
      </c>
      <c r="AO10" s="292" t="s">
        <v>27</v>
      </c>
      <c r="AP10" s="292" t="s">
        <v>220</v>
      </c>
      <c r="AQ10" s="292"/>
      <c r="AR10" s="292"/>
      <c r="AS10" s="292"/>
      <c r="AT10" s="292" t="s">
        <v>224</v>
      </c>
      <c r="AU10" s="292" t="s">
        <v>27</v>
      </c>
      <c r="AV10" s="292" t="s">
        <v>220</v>
      </c>
      <c r="AW10" s="292"/>
      <c r="AX10" s="292"/>
      <c r="AY10" s="292"/>
      <c r="AZ10" s="292"/>
      <c r="BA10" s="292" t="s">
        <v>220</v>
      </c>
      <c r="BB10" s="292"/>
      <c r="BC10" s="292"/>
      <c r="BD10" s="292"/>
      <c r="BE10" s="292"/>
      <c r="BF10" s="292" t="s">
        <v>221</v>
      </c>
      <c r="BG10" s="292" t="s">
        <v>27</v>
      </c>
      <c r="BH10" s="292" t="s">
        <v>220</v>
      </c>
      <c r="BI10" s="292"/>
      <c r="BJ10" s="292"/>
      <c r="BK10" s="292"/>
      <c r="BL10" s="292" t="s">
        <v>224</v>
      </c>
      <c r="BM10" s="292" t="s">
        <v>27</v>
      </c>
      <c r="BN10" s="292" t="s">
        <v>220</v>
      </c>
      <c r="BO10" s="292"/>
      <c r="BP10" s="292"/>
      <c r="BQ10" s="292"/>
      <c r="BR10" s="292"/>
      <c r="BS10" s="292" t="s">
        <v>220</v>
      </c>
      <c r="BT10" s="292"/>
      <c r="BU10" s="292"/>
      <c r="BV10" s="292"/>
      <c r="BW10" s="292"/>
      <c r="BX10" s="292" t="s">
        <v>221</v>
      </c>
      <c r="BY10" s="292" t="s">
        <v>27</v>
      </c>
      <c r="BZ10" s="292" t="s">
        <v>220</v>
      </c>
      <c r="CA10" s="292"/>
      <c r="CB10" s="292"/>
      <c r="CC10" s="292"/>
      <c r="CD10" s="292" t="s">
        <v>224</v>
      </c>
      <c r="CE10" s="292" t="s">
        <v>27</v>
      </c>
      <c r="CF10" s="292" t="s">
        <v>220</v>
      </c>
      <c r="CG10" s="292"/>
      <c r="CH10" s="292"/>
      <c r="CI10" s="292"/>
      <c r="CJ10" s="292"/>
      <c r="CK10" s="292" t="s">
        <v>27</v>
      </c>
      <c r="CL10" s="293" t="s">
        <v>229</v>
      </c>
      <c r="CM10" s="294" t="s">
        <v>44</v>
      </c>
      <c r="CN10" s="292"/>
      <c r="CO10" s="292"/>
      <c r="CP10" s="292"/>
      <c r="CQ10" s="291"/>
    </row>
    <row r="11" spans="1:95" s="40" customFormat="1" ht="33.75" customHeight="1">
      <c r="A11" s="291"/>
      <c r="B11" s="291"/>
      <c r="C11" s="291"/>
      <c r="D11" s="291"/>
      <c r="E11" s="291"/>
      <c r="F11" s="291"/>
      <c r="G11" s="292"/>
      <c r="H11" s="292"/>
      <c r="I11" s="292"/>
      <c r="J11" s="292"/>
      <c r="K11" s="292"/>
      <c r="L11" s="292"/>
      <c r="M11" s="292"/>
      <c r="N11" s="292"/>
      <c r="O11" s="292"/>
      <c r="P11" s="293"/>
      <c r="Q11" s="294"/>
      <c r="R11" s="292"/>
      <c r="S11" s="292"/>
      <c r="T11" s="292"/>
      <c r="U11" s="286"/>
      <c r="V11" s="294" t="s">
        <v>187</v>
      </c>
      <c r="W11" s="294"/>
      <c r="X11" s="294"/>
      <c r="Y11" s="292" t="s">
        <v>188</v>
      </c>
      <c r="Z11" s="292" t="s">
        <v>189</v>
      </c>
      <c r="AA11" s="292"/>
      <c r="AB11" s="286"/>
      <c r="AC11" s="292" t="s">
        <v>27</v>
      </c>
      <c r="AD11" s="292" t="s">
        <v>28</v>
      </c>
      <c r="AE11" s="292"/>
      <c r="AF11" s="292"/>
      <c r="AG11" s="292"/>
      <c r="AH11" s="292"/>
      <c r="AI11" s="294" t="s">
        <v>187</v>
      </c>
      <c r="AJ11" s="294"/>
      <c r="AK11" s="294"/>
      <c r="AL11" s="292" t="s">
        <v>188</v>
      </c>
      <c r="AM11" s="292" t="s">
        <v>189</v>
      </c>
      <c r="AN11" s="292"/>
      <c r="AO11" s="292"/>
      <c r="AP11" s="292" t="s">
        <v>27</v>
      </c>
      <c r="AQ11" s="292" t="s">
        <v>28</v>
      </c>
      <c r="AR11" s="292"/>
      <c r="AS11" s="292"/>
      <c r="AT11" s="292"/>
      <c r="AU11" s="292"/>
      <c r="AV11" s="292" t="s">
        <v>27</v>
      </c>
      <c r="AW11" s="292" t="s">
        <v>28</v>
      </c>
      <c r="AX11" s="292"/>
      <c r="AY11" s="292"/>
      <c r="AZ11" s="292"/>
      <c r="BA11" s="294" t="s">
        <v>187</v>
      </c>
      <c r="BB11" s="294"/>
      <c r="BC11" s="294"/>
      <c r="BD11" s="292" t="s">
        <v>188</v>
      </c>
      <c r="BE11" s="292" t="s">
        <v>189</v>
      </c>
      <c r="BF11" s="292"/>
      <c r="BG11" s="292"/>
      <c r="BH11" s="292" t="s">
        <v>27</v>
      </c>
      <c r="BI11" s="292" t="s">
        <v>28</v>
      </c>
      <c r="BJ11" s="292"/>
      <c r="BK11" s="292"/>
      <c r="BL11" s="292"/>
      <c r="BM11" s="292"/>
      <c r="BN11" s="292" t="s">
        <v>27</v>
      </c>
      <c r="BO11" s="292" t="s">
        <v>28</v>
      </c>
      <c r="BP11" s="292"/>
      <c r="BQ11" s="292"/>
      <c r="BR11" s="292"/>
      <c r="BS11" s="294" t="s">
        <v>187</v>
      </c>
      <c r="BT11" s="294"/>
      <c r="BU11" s="294"/>
      <c r="BV11" s="292" t="s">
        <v>188</v>
      </c>
      <c r="BW11" s="292" t="s">
        <v>189</v>
      </c>
      <c r="BX11" s="292"/>
      <c r="BY11" s="292"/>
      <c r="BZ11" s="292" t="s">
        <v>27</v>
      </c>
      <c r="CA11" s="292" t="s">
        <v>28</v>
      </c>
      <c r="CB11" s="292"/>
      <c r="CC11" s="292"/>
      <c r="CD11" s="292"/>
      <c r="CE11" s="292"/>
      <c r="CF11" s="292" t="s">
        <v>27</v>
      </c>
      <c r="CG11" s="292" t="s">
        <v>28</v>
      </c>
      <c r="CH11" s="292"/>
      <c r="CI11" s="292"/>
      <c r="CJ11" s="292"/>
      <c r="CK11" s="292"/>
      <c r="CL11" s="293"/>
      <c r="CM11" s="294"/>
      <c r="CN11" s="292"/>
      <c r="CO11" s="292"/>
      <c r="CP11" s="292"/>
      <c r="CQ11" s="291"/>
    </row>
    <row r="12" spans="1:95" s="40" customFormat="1" ht="78" customHeight="1">
      <c r="A12" s="291"/>
      <c r="B12" s="291"/>
      <c r="C12" s="291"/>
      <c r="D12" s="291"/>
      <c r="E12" s="291"/>
      <c r="F12" s="291"/>
      <c r="G12" s="292"/>
      <c r="H12" s="292"/>
      <c r="I12" s="292"/>
      <c r="J12" s="292"/>
      <c r="K12" s="292"/>
      <c r="L12" s="292"/>
      <c r="M12" s="292"/>
      <c r="N12" s="292"/>
      <c r="O12" s="292"/>
      <c r="P12" s="293"/>
      <c r="Q12" s="294"/>
      <c r="R12" s="292"/>
      <c r="S12" s="292"/>
      <c r="T12" s="292"/>
      <c r="U12" s="287"/>
      <c r="V12" s="102" t="s">
        <v>27</v>
      </c>
      <c r="W12" s="106" t="s">
        <v>229</v>
      </c>
      <c r="X12" s="107" t="s">
        <v>44</v>
      </c>
      <c r="Y12" s="292"/>
      <c r="Z12" s="292"/>
      <c r="AA12" s="292"/>
      <c r="AB12" s="287"/>
      <c r="AC12" s="292"/>
      <c r="AD12" s="102" t="s">
        <v>159</v>
      </c>
      <c r="AE12" s="102" t="s">
        <v>223</v>
      </c>
      <c r="AF12" s="102" t="s">
        <v>189</v>
      </c>
      <c r="AG12" s="292"/>
      <c r="AH12" s="292"/>
      <c r="AI12" s="102" t="s">
        <v>27</v>
      </c>
      <c r="AJ12" s="106" t="s">
        <v>229</v>
      </c>
      <c r="AK12" s="107" t="s">
        <v>44</v>
      </c>
      <c r="AL12" s="292"/>
      <c r="AM12" s="292"/>
      <c r="AN12" s="292"/>
      <c r="AO12" s="292"/>
      <c r="AP12" s="292"/>
      <c r="AQ12" s="102" t="s">
        <v>159</v>
      </c>
      <c r="AR12" s="102" t="s">
        <v>223</v>
      </c>
      <c r="AS12" s="102" t="s">
        <v>189</v>
      </c>
      <c r="AT12" s="292"/>
      <c r="AU12" s="292"/>
      <c r="AV12" s="292"/>
      <c r="AW12" s="102" t="s">
        <v>159</v>
      </c>
      <c r="AX12" s="102" t="s">
        <v>223</v>
      </c>
      <c r="AY12" s="102" t="s">
        <v>189</v>
      </c>
      <c r="AZ12" s="292"/>
      <c r="BA12" s="102" t="s">
        <v>27</v>
      </c>
      <c r="BB12" s="106" t="s">
        <v>229</v>
      </c>
      <c r="BC12" s="107" t="s">
        <v>44</v>
      </c>
      <c r="BD12" s="292"/>
      <c r="BE12" s="292"/>
      <c r="BF12" s="292"/>
      <c r="BG12" s="292"/>
      <c r="BH12" s="292"/>
      <c r="BI12" s="102" t="s">
        <v>159</v>
      </c>
      <c r="BJ12" s="102" t="s">
        <v>223</v>
      </c>
      <c r="BK12" s="102" t="s">
        <v>189</v>
      </c>
      <c r="BL12" s="292"/>
      <c r="BM12" s="292"/>
      <c r="BN12" s="292"/>
      <c r="BO12" s="102" t="s">
        <v>159</v>
      </c>
      <c r="BP12" s="102" t="s">
        <v>223</v>
      </c>
      <c r="BQ12" s="102" t="s">
        <v>189</v>
      </c>
      <c r="BR12" s="292"/>
      <c r="BS12" s="102" t="s">
        <v>27</v>
      </c>
      <c r="BT12" s="106" t="s">
        <v>229</v>
      </c>
      <c r="BU12" s="107" t="s">
        <v>44</v>
      </c>
      <c r="BV12" s="292"/>
      <c r="BW12" s="292"/>
      <c r="BX12" s="292"/>
      <c r="BY12" s="292"/>
      <c r="BZ12" s="292"/>
      <c r="CA12" s="102" t="s">
        <v>159</v>
      </c>
      <c r="CB12" s="102" t="s">
        <v>223</v>
      </c>
      <c r="CC12" s="102" t="s">
        <v>189</v>
      </c>
      <c r="CD12" s="292"/>
      <c r="CE12" s="292"/>
      <c r="CF12" s="292"/>
      <c r="CG12" s="102" t="s">
        <v>159</v>
      </c>
      <c r="CH12" s="102" t="s">
        <v>223</v>
      </c>
      <c r="CI12" s="102" t="s">
        <v>189</v>
      </c>
      <c r="CJ12" s="292"/>
      <c r="CK12" s="292"/>
      <c r="CL12" s="293"/>
      <c r="CM12" s="294"/>
      <c r="CN12" s="292"/>
      <c r="CO12" s="292"/>
      <c r="CP12" s="292"/>
      <c r="CQ12" s="291"/>
    </row>
    <row r="13" spans="1:95" s="45" customFormat="1" ht="27.95" customHeight="1">
      <c r="A13" s="73">
        <v>1</v>
      </c>
      <c r="B13" s="73">
        <f>A13+1</f>
        <v>2</v>
      </c>
      <c r="C13" s="73">
        <v>3</v>
      </c>
      <c r="D13" s="73">
        <v>4</v>
      </c>
      <c r="E13" s="73">
        <v>5</v>
      </c>
      <c r="F13" s="73">
        <f t="shared" ref="F13" si="0">E13+1</f>
        <v>6</v>
      </c>
      <c r="G13" s="73">
        <v>7</v>
      </c>
      <c r="H13" s="73">
        <f t="shared" ref="H13" si="1">G13+1</f>
        <v>8</v>
      </c>
      <c r="I13" s="73">
        <v>8</v>
      </c>
      <c r="J13" s="73">
        <f t="shared" ref="J13" si="2">I13+1</f>
        <v>9</v>
      </c>
      <c r="K13" s="73">
        <v>9</v>
      </c>
      <c r="L13" s="73">
        <f t="shared" ref="L13" si="3">K13+1</f>
        <v>10</v>
      </c>
      <c r="M13" s="73">
        <v>10</v>
      </c>
      <c r="N13" s="73">
        <f t="shared" ref="N13" si="4">M13+1</f>
        <v>11</v>
      </c>
      <c r="O13" s="73">
        <v>11</v>
      </c>
      <c r="P13" s="73">
        <f t="shared" ref="P13" si="5">O13+1</f>
        <v>12</v>
      </c>
      <c r="Q13" s="73">
        <v>12</v>
      </c>
      <c r="R13" s="73">
        <f t="shared" ref="R13" si="6">Q13+1</f>
        <v>13</v>
      </c>
      <c r="S13" s="73">
        <v>13</v>
      </c>
      <c r="T13" s="73">
        <f t="shared" ref="T13" si="7">S13+1</f>
        <v>14</v>
      </c>
      <c r="U13" s="73">
        <v>14</v>
      </c>
      <c r="V13" s="73">
        <f t="shared" ref="V13" si="8">U13+1</f>
        <v>15</v>
      </c>
      <c r="W13" s="73">
        <v>15</v>
      </c>
      <c r="X13" s="73">
        <f t="shared" ref="X13" si="9">W13+1</f>
        <v>16</v>
      </c>
      <c r="Y13" s="73">
        <v>16</v>
      </c>
      <c r="Z13" s="73">
        <f t="shared" ref="Z13" si="10">Y13+1</f>
        <v>17</v>
      </c>
      <c r="AA13" s="73">
        <v>17</v>
      </c>
      <c r="AB13" s="73">
        <f t="shared" ref="AB13" si="11">AA13+1</f>
        <v>18</v>
      </c>
      <c r="AC13" s="73">
        <v>18</v>
      </c>
      <c r="AD13" s="73">
        <f t="shared" ref="AD13" si="12">AC13+1</f>
        <v>19</v>
      </c>
      <c r="AE13" s="73">
        <v>19</v>
      </c>
      <c r="AF13" s="73">
        <f t="shared" ref="AF13" si="13">AE13+1</f>
        <v>20</v>
      </c>
      <c r="AG13" s="73">
        <v>20</v>
      </c>
      <c r="AH13" s="73">
        <f t="shared" ref="AH13" si="14">AG13+1</f>
        <v>21</v>
      </c>
      <c r="AI13" s="73">
        <v>21</v>
      </c>
      <c r="AJ13" s="73">
        <f t="shared" ref="AJ13" si="15">AI13+1</f>
        <v>22</v>
      </c>
      <c r="AK13" s="73">
        <v>22</v>
      </c>
      <c r="AL13" s="73">
        <f t="shared" ref="AL13" si="16">AK13+1</f>
        <v>23</v>
      </c>
      <c r="AM13" s="73">
        <v>23</v>
      </c>
      <c r="AN13" s="73">
        <f t="shared" ref="AN13" si="17">AM13+1</f>
        <v>24</v>
      </c>
      <c r="AO13" s="73">
        <v>24</v>
      </c>
      <c r="AP13" s="73">
        <f t="shared" ref="AP13" si="18">AO13+1</f>
        <v>25</v>
      </c>
      <c r="AQ13" s="73">
        <v>25</v>
      </c>
      <c r="AR13" s="73">
        <f t="shared" ref="AR13" si="19">AQ13+1</f>
        <v>26</v>
      </c>
      <c r="AS13" s="73">
        <v>26</v>
      </c>
      <c r="AT13" s="73">
        <f t="shared" ref="AT13" si="20">AS13+1</f>
        <v>27</v>
      </c>
      <c r="AU13" s="73">
        <v>27</v>
      </c>
      <c r="AV13" s="73">
        <f t="shared" ref="AV13" si="21">AU13+1</f>
        <v>28</v>
      </c>
      <c r="AW13" s="73">
        <v>28</v>
      </c>
      <c r="AX13" s="73">
        <f t="shared" ref="AX13" si="22">AW13+1</f>
        <v>29</v>
      </c>
      <c r="AY13" s="73">
        <v>29</v>
      </c>
      <c r="AZ13" s="73">
        <f t="shared" ref="AZ13" si="23">AY13+1</f>
        <v>30</v>
      </c>
      <c r="BA13" s="73">
        <v>30</v>
      </c>
      <c r="BB13" s="73">
        <f t="shared" ref="BB13" si="24">BA13+1</f>
        <v>31</v>
      </c>
      <c r="BC13" s="73">
        <v>31</v>
      </c>
      <c r="BD13" s="73">
        <f t="shared" ref="BD13" si="25">BC13+1</f>
        <v>32</v>
      </c>
      <c r="BE13" s="73">
        <v>32</v>
      </c>
      <c r="BF13" s="73">
        <f t="shared" ref="BF13" si="26">BE13+1</f>
        <v>33</v>
      </c>
      <c r="BG13" s="73">
        <v>33</v>
      </c>
      <c r="BH13" s="73">
        <f t="shared" ref="BH13" si="27">BG13+1</f>
        <v>34</v>
      </c>
      <c r="BI13" s="73">
        <v>34</v>
      </c>
      <c r="BJ13" s="73">
        <f t="shared" ref="BJ13" si="28">BI13+1</f>
        <v>35</v>
      </c>
      <c r="BK13" s="73">
        <v>35</v>
      </c>
      <c r="BL13" s="73">
        <f t="shared" ref="BL13" si="29">BK13+1</f>
        <v>36</v>
      </c>
      <c r="BM13" s="73">
        <v>36</v>
      </c>
      <c r="BN13" s="73">
        <f t="shared" ref="BN13" si="30">BM13+1</f>
        <v>37</v>
      </c>
      <c r="BO13" s="73">
        <v>37</v>
      </c>
      <c r="BP13" s="73">
        <f t="shared" ref="BP13" si="31">BO13+1</f>
        <v>38</v>
      </c>
      <c r="BQ13" s="73">
        <v>38</v>
      </c>
      <c r="BR13" s="73">
        <f t="shared" ref="BR13" si="32">BQ13+1</f>
        <v>39</v>
      </c>
      <c r="BS13" s="73">
        <v>39</v>
      </c>
      <c r="BT13" s="73">
        <f t="shared" ref="BT13" si="33">BS13+1</f>
        <v>40</v>
      </c>
      <c r="BU13" s="73">
        <v>40</v>
      </c>
      <c r="BV13" s="73">
        <f t="shared" ref="BV13" si="34">BU13+1</f>
        <v>41</v>
      </c>
      <c r="BW13" s="73">
        <v>41</v>
      </c>
      <c r="BX13" s="73">
        <f t="shared" ref="BX13" si="35">BW13+1</f>
        <v>42</v>
      </c>
      <c r="BY13" s="73">
        <v>42</v>
      </c>
      <c r="BZ13" s="73">
        <f t="shared" ref="BZ13" si="36">BY13+1</f>
        <v>43</v>
      </c>
      <c r="CA13" s="73">
        <v>43</v>
      </c>
      <c r="CB13" s="73">
        <f t="shared" ref="CB13" si="37">CA13+1</f>
        <v>44</v>
      </c>
      <c r="CC13" s="73">
        <v>44</v>
      </c>
      <c r="CD13" s="73">
        <f t="shared" ref="CD13" si="38">CC13+1</f>
        <v>45</v>
      </c>
      <c r="CE13" s="73">
        <v>45</v>
      </c>
      <c r="CF13" s="73">
        <f t="shared" ref="CF13" si="39">CE13+1</f>
        <v>46</v>
      </c>
      <c r="CG13" s="73">
        <v>46</v>
      </c>
      <c r="CH13" s="73">
        <f t="shared" ref="CH13" si="40">CG13+1</f>
        <v>47</v>
      </c>
      <c r="CI13" s="73">
        <v>47</v>
      </c>
      <c r="CJ13" s="73">
        <f t="shared" ref="CJ13" si="41">CI13+1</f>
        <v>48</v>
      </c>
      <c r="CK13" s="73">
        <v>48</v>
      </c>
      <c r="CL13" s="73">
        <f t="shared" ref="CL13" si="42">CK13+1</f>
        <v>49</v>
      </c>
      <c r="CM13" s="73">
        <v>49</v>
      </c>
      <c r="CN13" s="73">
        <f t="shared" ref="CN13" si="43">CM13+1</f>
        <v>50</v>
      </c>
      <c r="CO13" s="73">
        <v>50</v>
      </c>
      <c r="CP13" s="73">
        <f t="shared" ref="CP13" si="44">CO13+1</f>
        <v>51</v>
      </c>
      <c r="CQ13" s="73">
        <v>51</v>
      </c>
    </row>
    <row r="14" spans="1:95" s="45" customFormat="1" ht="27.95" customHeight="1">
      <c r="A14" s="73"/>
      <c r="B14" s="74" t="s">
        <v>8</v>
      </c>
      <c r="C14" s="74"/>
      <c r="D14" s="73"/>
      <c r="E14" s="73"/>
      <c r="F14" s="73"/>
      <c r="G14" s="73"/>
      <c r="H14" s="73"/>
      <c r="I14" s="73"/>
      <c r="J14" s="73"/>
      <c r="K14" s="73"/>
      <c r="L14" s="73"/>
      <c r="M14" s="73"/>
      <c r="N14" s="73"/>
      <c r="O14" s="73"/>
      <c r="P14" s="73"/>
      <c r="Q14" s="73"/>
      <c r="R14" s="73"/>
      <c r="S14" s="73"/>
      <c r="T14" s="103"/>
      <c r="U14" s="73"/>
      <c r="V14" s="73"/>
      <c r="W14" s="73"/>
      <c r="X14" s="73"/>
      <c r="Y14" s="73"/>
      <c r="Z14" s="7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73"/>
      <c r="CK14" s="73"/>
      <c r="CL14" s="73"/>
      <c r="CM14" s="73"/>
      <c r="CN14" s="73"/>
      <c r="CO14" s="73"/>
      <c r="CP14" s="103"/>
      <c r="CQ14" s="73"/>
    </row>
    <row r="15" spans="1:95" s="58" customFormat="1" ht="27.95" customHeight="1">
      <c r="A15" s="75" t="s">
        <v>19</v>
      </c>
      <c r="B15" s="76" t="s">
        <v>191</v>
      </c>
      <c r="C15" s="76"/>
      <c r="D15" s="77"/>
      <c r="E15" s="77"/>
      <c r="F15" s="77"/>
      <c r="G15" s="77"/>
      <c r="H15" s="78"/>
      <c r="I15" s="78"/>
      <c r="J15" s="78"/>
      <c r="K15" s="78"/>
      <c r="L15" s="78"/>
      <c r="M15" s="78"/>
      <c r="N15" s="78"/>
      <c r="O15" s="78"/>
      <c r="P15" s="78"/>
      <c r="Q15" s="78"/>
      <c r="R15" s="78"/>
      <c r="S15" s="78"/>
      <c r="T15" s="104"/>
      <c r="U15" s="78"/>
      <c r="V15" s="78"/>
      <c r="W15" s="78"/>
      <c r="X15" s="78"/>
      <c r="Y15" s="78"/>
      <c r="Z15" s="78"/>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78"/>
      <c r="CK15" s="78"/>
      <c r="CL15" s="78"/>
      <c r="CM15" s="78"/>
      <c r="CN15" s="78"/>
      <c r="CO15" s="78"/>
      <c r="CP15" s="104"/>
      <c r="CQ15" s="78"/>
    </row>
    <row r="16" spans="1:95" s="58" customFormat="1" ht="27.95" customHeight="1">
      <c r="A16" s="75" t="s">
        <v>31</v>
      </c>
      <c r="B16" s="79" t="s">
        <v>168</v>
      </c>
      <c r="C16" s="79"/>
      <c r="D16" s="77"/>
      <c r="E16" s="77"/>
      <c r="F16" s="77"/>
      <c r="G16" s="77"/>
      <c r="H16" s="78"/>
      <c r="I16" s="78"/>
      <c r="J16" s="78"/>
      <c r="K16" s="78"/>
      <c r="L16" s="78"/>
      <c r="M16" s="78"/>
      <c r="N16" s="78"/>
      <c r="O16" s="78"/>
      <c r="P16" s="78"/>
      <c r="Q16" s="78"/>
      <c r="R16" s="78"/>
      <c r="S16" s="78"/>
      <c r="T16" s="104"/>
      <c r="U16" s="78"/>
      <c r="V16" s="78"/>
      <c r="W16" s="78"/>
      <c r="X16" s="78"/>
      <c r="Y16" s="78"/>
      <c r="Z16" s="78"/>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78"/>
      <c r="CK16" s="78"/>
      <c r="CL16" s="78"/>
      <c r="CM16" s="78"/>
      <c r="CN16" s="78"/>
      <c r="CO16" s="78"/>
      <c r="CP16" s="104"/>
      <c r="CQ16" s="78"/>
    </row>
    <row r="17" spans="1:95" s="58" customFormat="1" ht="27.95" customHeight="1">
      <c r="A17" s="80" t="s">
        <v>79</v>
      </c>
      <c r="B17" s="81" t="s">
        <v>169</v>
      </c>
      <c r="C17" s="81"/>
      <c r="D17" s="77"/>
      <c r="E17" s="77"/>
      <c r="F17" s="77"/>
      <c r="G17" s="77"/>
      <c r="H17" s="78"/>
      <c r="I17" s="78"/>
      <c r="J17" s="78"/>
      <c r="K17" s="78"/>
      <c r="L17" s="78"/>
      <c r="M17" s="78"/>
      <c r="N17" s="78"/>
      <c r="O17" s="78"/>
      <c r="P17" s="78"/>
      <c r="Q17" s="78"/>
      <c r="R17" s="78"/>
      <c r="S17" s="78"/>
      <c r="T17" s="104"/>
      <c r="U17" s="78"/>
      <c r="V17" s="78"/>
      <c r="W17" s="78"/>
      <c r="X17" s="78"/>
      <c r="Y17" s="78"/>
      <c r="Z17" s="78"/>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78"/>
      <c r="CK17" s="78"/>
      <c r="CL17" s="78"/>
      <c r="CM17" s="78"/>
      <c r="CN17" s="78"/>
      <c r="CO17" s="78"/>
      <c r="CP17" s="104"/>
      <c r="CQ17" s="78"/>
    </row>
    <row r="18" spans="1:95" s="58" customFormat="1" ht="27.95" customHeight="1">
      <c r="A18" s="82" t="s">
        <v>30</v>
      </c>
      <c r="B18" s="83" t="s">
        <v>32</v>
      </c>
      <c r="C18" s="83"/>
      <c r="D18" s="77"/>
      <c r="E18" s="77"/>
      <c r="F18" s="77"/>
      <c r="G18" s="77"/>
      <c r="H18" s="78"/>
      <c r="I18" s="78"/>
      <c r="J18" s="78"/>
      <c r="K18" s="78"/>
      <c r="L18" s="78"/>
      <c r="M18" s="78"/>
      <c r="N18" s="78"/>
      <c r="O18" s="78"/>
      <c r="P18" s="78"/>
      <c r="Q18" s="78"/>
      <c r="R18" s="78"/>
      <c r="S18" s="78"/>
      <c r="T18" s="104"/>
      <c r="U18" s="78"/>
      <c r="V18" s="78"/>
      <c r="W18" s="78"/>
      <c r="X18" s="78"/>
      <c r="Y18" s="78"/>
      <c r="Z18" s="78"/>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78"/>
      <c r="CK18" s="78"/>
      <c r="CL18" s="78"/>
      <c r="CM18" s="78"/>
      <c r="CN18" s="78"/>
      <c r="CO18" s="78"/>
      <c r="CP18" s="104"/>
      <c r="CQ18" s="78"/>
    </row>
    <row r="19" spans="1:95" s="58" customFormat="1" ht="27.95" customHeight="1">
      <c r="A19" s="82" t="s">
        <v>35</v>
      </c>
      <c r="B19" s="83" t="s">
        <v>32</v>
      </c>
      <c r="C19" s="83"/>
      <c r="D19" s="77"/>
      <c r="E19" s="77"/>
      <c r="F19" s="77"/>
      <c r="G19" s="77"/>
      <c r="H19" s="78"/>
      <c r="I19" s="78"/>
      <c r="J19" s="78"/>
      <c r="K19" s="78"/>
      <c r="L19" s="78"/>
      <c r="M19" s="78"/>
      <c r="N19" s="78"/>
      <c r="O19" s="78"/>
      <c r="P19" s="78"/>
      <c r="Q19" s="78"/>
      <c r="R19" s="78"/>
      <c r="S19" s="78"/>
      <c r="T19" s="104"/>
      <c r="U19" s="78"/>
      <c r="V19" s="78"/>
      <c r="W19" s="78"/>
      <c r="X19" s="78"/>
      <c r="Y19" s="78"/>
      <c r="Z19" s="78"/>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78"/>
      <c r="CK19" s="78"/>
      <c r="CL19" s="78"/>
      <c r="CM19" s="78"/>
      <c r="CN19" s="78"/>
      <c r="CO19" s="78"/>
      <c r="CP19" s="104"/>
      <c r="CQ19" s="78"/>
    </row>
    <row r="20" spans="1:95" s="58" customFormat="1" ht="27.95" customHeight="1">
      <c r="A20" s="82" t="s">
        <v>33</v>
      </c>
      <c r="B20" s="84" t="s">
        <v>34</v>
      </c>
      <c r="C20" s="84"/>
      <c r="D20" s="77"/>
      <c r="E20" s="77"/>
      <c r="F20" s="77"/>
      <c r="G20" s="77"/>
      <c r="H20" s="78"/>
      <c r="I20" s="78"/>
      <c r="J20" s="78"/>
      <c r="K20" s="78"/>
      <c r="L20" s="78"/>
      <c r="M20" s="78"/>
      <c r="N20" s="78"/>
      <c r="O20" s="78"/>
      <c r="P20" s="78"/>
      <c r="Q20" s="78"/>
      <c r="R20" s="78"/>
      <c r="S20" s="78"/>
      <c r="T20" s="104"/>
      <c r="U20" s="78"/>
      <c r="V20" s="78"/>
      <c r="W20" s="78"/>
      <c r="X20" s="78"/>
      <c r="Y20" s="78"/>
      <c r="Z20" s="78"/>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78"/>
      <c r="CK20" s="78"/>
      <c r="CL20" s="78"/>
      <c r="CM20" s="78"/>
      <c r="CN20" s="78"/>
      <c r="CO20" s="78"/>
      <c r="CP20" s="104"/>
      <c r="CQ20" s="78"/>
    </row>
    <row r="21" spans="1:95" s="58" customFormat="1" ht="27.95" customHeight="1">
      <c r="A21" s="80" t="s">
        <v>81</v>
      </c>
      <c r="B21" s="81" t="s">
        <v>170</v>
      </c>
      <c r="C21" s="81"/>
      <c r="D21" s="77"/>
      <c r="E21" s="77"/>
      <c r="F21" s="77"/>
      <c r="G21" s="77"/>
      <c r="H21" s="78"/>
      <c r="I21" s="78"/>
      <c r="J21" s="78"/>
      <c r="K21" s="78"/>
      <c r="L21" s="78"/>
      <c r="M21" s="78"/>
      <c r="N21" s="78"/>
      <c r="O21" s="78"/>
      <c r="P21" s="78"/>
      <c r="Q21" s="78"/>
      <c r="R21" s="78"/>
      <c r="S21" s="78"/>
      <c r="T21" s="104"/>
      <c r="U21" s="78"/>
      <c r="V21" s="78"/>
      <c r="W21" s="78"/>
      <c r="X21" s="78"/>
      <c r="Y21" s="78"/>
      <c r="Z21" s="78"/>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78"/>
      <c r="CK21" s="78"/>
      <c r="CL21" s="78"/>
      <c r="CM21" s="78"/>
      <c r="CN21" s="78"/>
      <c r="CO21" s="78"/>
      <c r="CP21" s="104"/>
      <c r="CQ21" s="78"/>
    </row>
    <row r="22" spans="1:95" s="58" customFormat="1" ht="27.95" customHeight="1">
      <c r="A22" s="82" t="s">
        <v>30</v>
      </c>
      <c r="B22" s="83" t="s">
        <v>32</v>
      </c>
      <c r="C22" s="83"/>
      <c r="D22" s="77"/>
      <c r="E22" s="77"/>
      <c r="F22" s="77"/>
      <c r="G22" s="77"/>
      <c r="H22" s="78"/>
      <c r="I22" s="78"/>
      <c r="J22" s="78"/>
      <c r="K22" s="78"/>
      <c r="L22" s="78"/>
      <c r="M22" s="78"/>
      <c r="N22" s="78"/>
      <c r="O22" s="78"/>
      <c r="P22" s="78"/>
      <c r="Q22" s="78"/>
      <c r="R22" s="78"/>
      <c r="S22" s="78"/>
      <c r="T22" s="104"/>
      <c r="U22" s="78"/>
      <c r="V22" s="78"/>
      <c r="W22" s="78"/>
      <c r="X22" s="78"/>
      <c r="Y22" s="78"/>
      <c r="Z22" s="78"/>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78"/>
      <c r="CK22" s="78"/>
      <c r="CL22" s="78"/>
      <c r="CM22" s="78"/>
      <c r="CN22" s="78"/>
      <c r="CO22" s="78"/>
      <c r="CP22" s="104"/>
      <c r="CQ22" s="78"/>
    </row>
    <row r="23" spans="1:95" s="58" customFormat="1" ht="27.95" customHeight="1">
      <c r="A23" s="82" t="s">
        <v>33</v>
      </c>
      <c r="B23" s="84" t="s">
        <v>34</v>
      </c>
      <c r="C23" s="84"/>
      <c r="D23" s="77"/>
      <c r="E23" s="77"/>
      <c r="F23" s="77"/>
      <c r="G23" s="77"/>
      <c r="H23" s="78"/>
      <c r="I23" s="78"/>
      <c r="J23" s="78"/>
      <c r="K23" s="78"/>
      <c r="L23" s="78"/>
      <c r="M23" s="78"/>
      <c r="N23" s="78"/>
      <c r="O23" s="78"/>
      <c r="P23" s="78"/>
      <c r="Q23" s="78"/>
      <c r="R23" s="78"/>
      <c r="S23" s="78"/>
      <c r="T23" s="104"/>
      <c r="U23" s="78"/>
      <c r="V23" s="78"/>
      <c r="W23" s="78"/>
      <c r="X23" s="78"/>
      <c r="Y23" s="78"/>
      <c r="Z23" s="78"/>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78"/>
      <c r="CK23" s="78"/>
      <c r="CL23" s="78"/>
      <c r="CM23" s="78"/>
      <c r="CN23" s="78"/>
      <c r="CO23" s="78"/>
      <c r="CP23" s="104"/>
      <c r="CQ23" s="78"/>
    </row>
    <row r="24" spans="1:95" s="58" customFormat="1" ht="27.95" customHeight="1">
      <c r="A24" s="80" t="s">
        <v>82</v>
      </c>
      <c r="B24" s="81" t="s">
        <v>171</v>
      </c>
      <c r="C24" s="81"/>
      <c r="D24" s="77"/>
      <c r="E24" s="77"/>
      <c r="F24" s="77"/>
      <c r="G24" s="77"/>
      <c r="H24" s="78"/>
      <c r="I24" s="78"/>
      <c r="J24" s="78"/>
      <c r="K24" s="78"/>
      <c r="L24" s="78"/>
      <c r="M24" s="78"/>
      <c r="N24" s="78"/>
      <c r="O24" s="78"/>
      <c r="P24" s="78"/>
      <c r="Q24" s="78"/>
      <c r="R24" s="78"/>
      <c r="S24" s="78"/>
      <c r="T24" s="104"/>
      <c r="U24" s="78"/>
      <c r="V24" s="78"/>
      <c r="W24" s="78"/>
      <c r="X24" s="78"/>
      <c r="Y24" s="78"/>
      <c r="Z24" s="78"/>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78"/>
      <c r="CK24" s="78"/>
      <c r="CL24" s="78"/>
      <c r="CM24" s="78"/>
      <c r="CN24" s="78"/>
      <c r="CO24" s="78"/>
      <c r="CP24" s="104"/>
      <c r="CQ24" s="78"/>
    </row>
    <row r="25" spans="1:95" s="58" customFormat="1" ht="27.95" customHeight="1">
      <c r="A25" s="82" t="s">
        <v>30</v>
      </c>
      <c r="B25" s="83" t="s">
        <v>32</v>
      </c>
      <c r="C25" s="83"/>
      <c r="D25" s="77"/>
      <c r="E25" s="77"/>
      <c r="F25" s="77"/>
      <c r="G25" s="77"/>
      <c r="H25" s="78"/>
      <c r="I25" s="78"/>
      <c r="J25" s="78"/>
      <c r="K25" s="78"/>
      <c r="L25" s="78"/>
      <c r="M25" s="78"/>
      <c r="N25" s="78"/>
      <c r="O25" s="78"/>
      <c r="P25" s="78"/>
      <c r="Q25" s="78"/>
      <c r="R25" s="78"/>
      <c r="S25" s="78"/>
      <c r="T25" s="104"/>
      <c r="U25" s="78"/>
      <c r="V25" s="78"/>
      <c r="W25" s="78"/>
      <c r="X25" s="78"/>
      <c r="Y25" s="78"/>
      <c r="Z25" s="78"/>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78"/>
      <c r="CK25" s="78"/>
      <c r="CL25" s="78"/>
      <c r="CM25" s="78"/>
      <c r="CN25" s="78"/>
      <c r="CO25" s="78"/>
      <c r="CP25" s="104"/>
      <c r="CQ25" s="78"/>
    </row>
    <row r="26" spans="1:95" s="58" customFormat="1" ht="27.95" customHeight="1">
      <c r="A26" s="82" t="s">
        <v>33</v>
      </c>
      <c r="B26" s="84" t="s">
        <v>34</v>
      </c>
      <c r="C26" s="84"/>
      <c r="D26" s="77"/>
      <c r="E26" s="77"/>
      <c r="F26" s="77"/>
      <c r="G26" s="77"/>
      <c r="H26" s="78"/>
      <c r="I26" s="78"/>
      <c r="J26" s="78"/>
      <c r="K26" s="78"/>
      <c r="L26" s="78"/>
      <c r="M26" s="78"/>
      <c r="N26" s="78"/>
      <c r="O26" s="78"/>
      <c r="P26" s="78"/>
      <c r="Q26" s="78"/>
      <c r="R26" s="78"/>
      <c r="S26" s="78"/>
      <c r="T26" s="104"/>
      <c r="U26" s="78"/>
      <c r="V26" s="78"/>
      <c r="W26" s="78"/>
      <c r="X26" s="78"/>
      <c r="Y26" s="78"/>
      <c r="Z26" s="78"/>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78"/>
      <c r="CK26" s="78"/>
      <c r="CL26" s="78"/>
      <c r="CM26" s="78"/>
      <c r="CN26" s="78"/>
      <c r="CO26" s="78"/>
      <c r="CP26" s="104"/>
      <c r="CQ26" s="78"/>
    </row>
    <row r="27" spans="1:95" s="58" customFormat="1" ht="27.95" customHeight="1">
      <c r="A27" s="75" t="s">
        <v>47</v>
      </c>
      <c r="B27" s="79" t="s">
        <v>172</v>
      </c>
      <c r="C27" s="79"/>
      <c r="D27" s="77"/>
      <c r="E27" s="77"/>
      <c r="F27" s="77"/>
      <c r="G27" s="77"/>
      <c r="H27" s="78"/>
      <c r="I27" s="78"/>
      <c r="J27" s="78"/>
      <c r="K27" s="78"/>
      <c r="L27" s="78"/>
      <c r="M27" s="78"/>
      <c r="N27" s="78"/>
      <c r="O27" s="78"/>
      <c r="P27" s="78"/>
      <c r="Q27" s="78"/>
      <c r="R27" s="78"/>
      <c r="S27" s="78"/>
      <c r="T27" s="104"/>
      <c r="U27" s="78"/>
      <c r="V27" s="78"/>
      <c r="W27" s="78"/>
      <c r="X27" s="78"/>
      <c r="Y27" s="78"/>
      <c r="Z27" s="78"/>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78"/>
      <c r="CK27" s="78"/>
      <c r="CL27" s="78"/>
      <c r="CM27" s="78"/>
      <c r="CN27" s="78"/>
      <c r="CO27" s="78"/>
      <c r="CP27" s="104"/>
      <c r="CQ27" s="78"/>
    </row>
    <row r="28" spans="1:95" s="58" customFormat="1" ht="27.95" customHeight="1">
      <c r="A28" s="80" t="s">
        <v>79</v>
      </c>
      <c r="B28" s="81" t="s">
        <v>169</v>
      </c>
      <c r="C28" s="81"/>
      <c r="D28" s="77"/>
      <c r="E28" s="77"/>
      <c r="F28" s="77"/>
      <c r="G28" s="77"/>
      <c r="H28" s="78"/>
      <c r="I28" s="78"/>
      <c r="J28" s="78"/>
      <c r="K28" s="78"/>
      <c r="L28" s="78"/>
      <c r="M28" s="78"/>
      <c r="N28" s="78"/>
      <c r="O28" s="78"/>
      <c r="P28" s="78"/>
      <c r="Q28" s="78"/>
      <c r="R28" s="78"/>
      <c r="S28" s="78"/>
      <c r="T28" s="104"/>
      <c r="U28" s="78"/>
      <c r="V28" s="78"/>
      <c r="W28" s="78"/>
      <c r="X28" s="78"/>
      <c r="Y28" s="78"/>
      <c r="Z28" s="78"/>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78"/>
      <c r="CK28" s="78"/>
      <c r="CL28" s="78"/>
      <c r="CM28" s="78"/>
      <c r="CN28" s="78"/>
      <c r="CO28" s="78"/>
      <c r="CP28" s="104"/>
      <c r="CQ28" s="78"/>
    </row>
    <row r="29" spans="1:95" s="58" customFormat="1" ht="27.95" customHeight="1">
      <c r="A29" s="82" t="s">
        <v>30</v>
      </c>
      <c r="B29" s="83" t="s">
        <v>32</v>
      </c>
      <c r="C29" s="83"/>
      <c r="D29" s="77"/>
      <c r="E29" s="77"/>
      <c r="F29" s="77"/>
      <c r="G29" s="77"/>
      <c r="H29" s="78"/>
      <c r="I29" s="78"/>
      <c r="J29" s="78"/>
      <c r="K29" s="78"/>
      <c r="L29" s="78"/>
      <c r="M29" s="78"/>
      <c r="N29" s="78"/>
      <c r="O29" s="78"/>
      <c r="P29" s="78"/>
      <c r="Q29" s="78"/>
      <c r="R29" s="78"/>
      <c r="S29" s="78"/>
      <c r="T29" s="104"/>
      <c r="U29" s="78"/>
      <c r="V29" s="78"/>
      <c r="W29" s="78"/>
      <c r="X29" s="78"/>
      <c r="Y29" s="78"/>
      <c r="Z29" s="78"/>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78"/>
      <c r="CK29" s="78"/>
      <c r="CL29" s="78"/>
      <c r="CM29" s="78"/>
      <c r="CN29" s="78"/>
      <c r="CO29" s="78"/>
      <c r="CP29" s="104"/>
      <c r="CQ29" s="78"/>
    </row>
    <row r="30" spans="1:95" s="58" customFormat="1" ht="27.95" customHeight="1">
      <c r="A30" s="82" t="s">
        <v>33</v>
      </c>
      <c r="B30" s="84" t="s">
        <v>34</v>
      </c>
      <c r="C30" s="84"/>
      <c r="D30" s="77"/>
      <c r="E30" s="77"/>
      <c r="F30" s="77"/>
      <c r="G30" s="77"/>
      <c r="H30" s="78"/>
      <c r="I30" s="78"/>
      <c r="J30" s="78"/>
      <c r="K30" s="78"/>
      <c r="L30" s="78"/>
      <c r="M30" s="78"/>
      <c r="N30" s="78"/>
      <c r="O30" s="78"/>
      <c r="P30" s="78"/>
      <c r="Q30" s="78"/>
      <c r="R30" s="78"/>
      <c r="S30" s="78"/>
      <c r="T30" s="104"/>
      <c r="U30" s="78"/>
      <c r="V30" s="78"/>
      <c r="W30" s="78"/>
      <c r="X30" s="78"/>
      <c r="Y30" s="78"/>
      <c r="Z30" s="78"/>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78"/>
      <c r="CK30" s="78"/>
      <c r="CL30" s="78"/>
      <c r="CM30" s="78"/>
      <c r="CN30" s="78"/>
      <c r="CO30" s="78"/>
      <c r="CP30" s="104"/>
      <c r="CQ30" s="78"/>
    </row>
    <row r="31" spans="1:95" s="58" customFormat="1" ht="27.95" customHeight="1">
      <c r="A31" s="80" t="s">
        <v>81</v>
      </c>
      <c r="B31" s="81" t="s">
        <v>170</v>
      </c>
      <c r="C31" s="81"/>
      <c r="D31" s="77"/>
      <c r="E31" s="77"/>
      <c r="F31" s="77"/>
      <c r="G31" s="77"/>
      <c r="H31" s="78"/>
      <c r="I31" s="78"/>
      <c r="J31" s="78"/>
      <c r="K31" s="78"/>
      <c r="L31" s="78"/>
      <c r="M31" s="78"/>
      <c r="N31" s="78"/>
      <c r="O31" s="78"/>
      <c r="P31" s="78"/>
      <c r="Q31" s="78"/>
      <c r="R31" s="78"/>
      <c r="S31" s="78"/>
      <c r="T31" s="104"/>
      <c r="U31" s="78"/>
      <c r="V31" s="78"/>
      <c r="W31" s="78"/>
      <c r="X31" s="78"/>
      <c r="Y31" s="78"/>
      <c r="Z31" s="78"/>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78"/>
      <c r="CK31" s="78"/>
      <c r="CL31" s="78"/>
      <c r="CM31" s="78"/>
      <c r="CN31" s="78"/>
      <c r="CO31" s="78"/>
      <c r="CP31" s="104"/>
      <c r="CQ31" s="78"/>
    </row>
    <row r="32" spans="1:95" s="58" customFormat="1" ht="27.95" customHeight="1">
      <c r="A32" s="82" t="s">
        <v>30</v>
      </c>
      <c r="B32" s="83" t="s">
        <v>32</v>
      </c>
      <c r="C32" s="83"/>
      <c r="D32" s="77"/>
      <c r="E32" s="77"/>
      <c r="F32" s="77"/>
      <c r="G32" s="77"/>
      <c r="H32" s="78"/>
      <c r="I32" s="78"/>
      <c r="J32" s="78"/>
      <c r="K32" s="78"/>
      <c r="L32" s="78"/>
      <c r="M32" s="78"/>
      <c r="N32" s="78"/>
      <c r="O32" s="78"/>
      <c r="P32" s="78"/>
      <c r="Q32" s="78"/>
      <c r="R32" s="78"/>
      <c r="S32" s="78"/>
      <c r="T32" s="104"/>
      <c r="U32" s="78"/>
      <c r="V32" s="78"/>
      <c r="W32" s="78"/>
      <c r="X32" s="78"/>
      <c r="Y32" s="78"/>
      <c r="Z32" s="78"/>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78"/>
      <c r="CK32" s="78"/>
      <c r="CL32" s="78"/>
      <c r="CM32" s="78"/>
      <c r="CN32" s="78"/>
      <c r="CO32" s="78"/>
      <c r="CP32" s="104"/>
      <c r="CQ32" s="78"/>
    </row>
    <row r="33" spans="1:95" s="58" customFormat="1" ht="27.95" customHeight="1">
      <c r="A33" s="82" t="s">
        <v>33</v>
      </c>
      <c r="B33" s="84" t="s">
        <v>34</v>
      </c>
      <c r="C33" s="84"/>
      <c r="D33" s="77"/>
      <c r="E33" s="77"/>
      <c r="F33" s="77"/>
      <c r="G33" s="77"/>
      <c r="H33" s="78"/>
      <c r="I33" s="78"/>
      <c r="J33" s="78"/>
      <c r="K33" s="78"/>
      <c r="L33" s="78"/>
      <c r="M33" s="78"/>
      <c r="N33" s="78"/>
      <c r="O33" s="78"/>
      <c r="P33" s="78"/>
      <c r="Q33" s="78"/>
      <c r="R33" s="78"/>
      <c r="S33" s="78"/>
      <c r="T33" s="104"/>
      <c r="U33" s="78"/>
      <c r="V33" s="78"/>
      <c r="W33" s="78"/>
      <c r="X33" s="78"/>
      <c r="Y33" s="78"/>
      <c r="Z33" s="78"/>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78"/>
      <c r="CK33" s="78"/>
      <c r="CL33" s="78"/>
      <c r="CM33" s="78"/>
      <c r="CN33" s="78"/>
      <c r="CO33" s="78"/>
      <c r="CP33" s="104"/>
      <c r="CQ33" s="78"/>
    </row>
    <row r="34" spans="1:95" s="58" customFormat="1" ht="27.95" customHeight="1">
      <c r="A34" s="80" t="s">
        <v>82</v>
      </c>
      <c r="B34" s="81" t="s">
        <v>171</v>
      </c>
      <c r="C34" s="81"/>
      <c r="D34" s="77"/>
      <c r="E34" s="77"/>
      <c r="F34" s="77"/>
      <c r="G34" s="77"/>
      <c r="H34" s="78"/>
      <c r="I34" s="78"/>
      <c r="J34" s="78"/>
      <c r="K34" s="78"/>
      <c r="L34" s="78"/>
      <c r="M34" s="78"/>
      <c r="N34" s="78"/>
      <c r="O34" s="78"/>
      <c r="P34" s="78"/>
      <c r="Q34" s="78"/>
      <c r="R34" s="78"/>
      <c r="S34" s="78"/>
      <c r="T34" s="104"/>
      <c r="U34" s="78"/>
      <c r="V34" s="78"/>
      <c r="W34" s="78"/>
      <c r="X34" s="78"/>
      <c r="Y34" s="78"/>
      <c r="Z34" s="78"/>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78"/>
      <c r="CK34" s="78"/>
      <c r="CL34" s="78"/>
      <c r="CM34" s="78"/>
      <c r="CN34" s="78"/>
      <c r="CO34" s="78"/>
      <c r="CP34" s="104"/>
      <c r="CQ34" s="78"/>
    </row>
    <row r="35" spans="1:95" s="58" customFormat="1" ht="27.95" customHeight="1">
      <c r="A35" s="82" t="s">
        <v>30</v>
      </c>
      <c r="B35" s="83" t="s">
        <v>32</v>
      </c>
      <c r="C35" s="83"/>
      <c r="D35" s="77"/>
      <c r="E35" s="77"/>
      <c r="F35" s="77"/>
      <c r="G35" s="77"/>
      <c r="H35" s="78"/>
      <c r="I35" s="78"/>
      <c r="J35" s="78"/>
      <c r="K35" s="78"/>
      <c r="L35" s="78"/>
      <c r="M35" s="78"/>
      <c r="N35" s="78"/>
      <c r="O35" s="78"/>
      <c r="P35" s="78"/>
      <c r="Q35" s="78"/>
      <c r="R35" s="78"/>
      <c r="S35" s="78"/>
      <c r="T35" s="104"/>
      <c r="U35" s="78"/>
      <c r="V35" s="78"/>
      <c r="W35" s="78"/>
      <c r="X35" s="78"/>
      <c r="Y35" s="78"/>
      <c r="Z35" s="78"/>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78"/>
      <c r="CK35" s="78"/>
      <c r="CL35" s="78"/>
      <c r="CM35" s="78"/>
      <c r="CN35" s="78"/>
      <c r="CO35" s="78"/>
      <c r="CP35" s="104"/>
      <c r="CQ35" s="78"/>
    </row>
    <row r="36" spans="1:95" s="58" customFormat="1" ht="27.95" customHeight="1">
      <c r="A36" s="82" t="s">
        <v>33</v>
      </c>
      <c r="B36" s="84" t="s">
        <v>34</v>
      </c>
      <c r="C36" s="84"/>
      <c r="D36" s="77"/>
      <c r="E36" s="77"/>
      <c r="F36" s="77"/>
      <c r="G36" s="77"/>
      <c r="H36" s="78"/>
      <c r="I36" s="78"/>
      <c r="J36" s="78"/>
      <c r="K36" s="78"/>
      <c r="L36" s="78"/>
      <c r="M36" s="78"/>
      <c r="N36" s="78"/>
      <c r="O36" s="78"/>
      <c r="P36" s="78"/>
      <c r="Q36" s="78"/>
      <c r="R36" s="78"/>
      <c r="S36" s="78"/>
      <c r="T36" s="104"/>
      <c r="U36" s="78"/>
      <c r="V36" s="78"/>
      <c r="W36" s="78"/>
      <c r="X36" s="78"/>
      <c r="Y36" s="78"/>
      <c r="Z36" s="78"/>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78"/>
      <c r="CK36" s="78"/>
      <c r="CL36" s="78"/>
      <c r="CM36" s="78"/>
      <c r="CN36" s="78"/>
      <c r="CO36" s="78"/>
      <c r="CP36" s="104"/>
      <c r="CQ36" s="78"/>
    </row>
    <row r="37" spans="1:95" s="58" customFormat="1" ht="27.95" customHeight="1">
      <c r="A37" s="75" t="s">
        <v>192</v>
      </c>
      <c r="B37" s="79" t="s">
        <v>193</v>
      </c>
      <c r="C37" s="79"/>
      <c r="D37" s="77"/>
      <c r="E37" s="77"/>
      <c r="F37" s="77"/>
      <c r="G37" s="77"/>
      <c r="H37" s="78"/>
      <c r="I37" s="78"/>
      <c r="J37" s="78"/>
      <c r="K37" s="78"/>
      <c r="L37" s="78"/>
      <c r="M37" s="78"/>
      <c r="N37" s="78"/>
      <c r="O37" s="78"/>
      <c r="P37" s="78"/>
      <c r="Q37" s="78"/>
      <c r="R37" s="78"/>
      <c r="S37" s="78"/>
      <c r="T37" s="104"/>
      <c r="U37" s="78"/>
      <c r="V37" s="78"/>
      <c r="W37" s="78"/>
      <c r="X37" s="78"/>
      <c r="Y37" s="78"/>
      <c r="Z37" s="78"/>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78"/>
      <c r="CK37" s="78"/>
      <c r="CL37" s="78"/>
      <c r="CM37" s="78"/>
      <c r="CN37" s="78"/>
      <c r="CO37" s="78"/>
      <c r="CP37" s="104"/>
      <c r="CQ37" s="78"/>
    </row>
    <row r="38" spans="1:95" s="58" customFormat="1" ht="27.95" customHeight="1">
      <c r="A38" s="80" t="s">
        <v>79</v>
      </c>
      <c r="B38" s="81" t="s">
        <v>169</v>
      </c>
      <c r="C38" s="81"/>
      <c r="D38" s="77"/>
      <c r="E38" s="77"/>
      <c r="F38" s="77"/>
      <c r="G38" s="77"/>
      <c r="H38" s="78"/>
      <c r="I38" s="78"/>
      <c r="J38" s="78"/>
      <c r="K38" s="78"/>
      <c r="L38" s="78"/>
      <c r="M38" s="78"/>
      <c r="N38" s="78"/>
      <c r="O38" s="78"/>
      <c r="P38" s="78"/>
      <c r="Q38" s="78"/>
      <c r="R38" s="78"/>
      <c r="S38" s="78"/>
      <c r="T38" s="104"/>
      <c r="U38" s="78"/>
      <c r="V38" s="78"/>
      <c r="W38" s="78"/>
      <c r="X38" s="78"/>
      <c r="Y38" s="78"/>
      <c r="Z38" s="78"/>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78"/>
      <c r="CK38" s="78"/>
      <c r="CL38" s="78"/>
      <c r="CM38" s="78"/>
      <c r="CN38" s="78"/>
      <c r="CO38" s="78"/>
      <c r="CP38" s="104"/>
      <c r="CQ38" s="78"/>
    </row>
    <row r="39" spans="1:95" s="58" customFormat="1" ht="27.95" customHeight="1">
      <c r="A39" s="82" t="s">
        <v>30</v>
      </c>
      <c r="B39" s="83" t="s">
        <v>32</v>
      </c>
      <c r="C39" s="83"/>
      <c r="D39" s="77"/>
      <c r="E39" s="77"/>
      <c r="F39" s="77"/>
      <c r="G39" s="77"/>
      <c r="H39" s="78"/>
      <c r="I39" s="78"/>
      <c r="J39" s="78"/>
      <c r="K39" s="78"/>
      <c r="L39" s="78"/>
      <c r="M39" s="78"/>
      <c r="N39" s="78"/>
      <c r="O39" s="78"/>
      <c r="P39" s="78"/>
      <c r="Q39" s="78"/>
      <c r="R39" s="78"/>
      <c r="S39" s="78"/>
      <c r="T39" s="104"/>
      <c r="U39" s="78"/>
      <c r="V39" s="78"/>
      <c r="W39" s="78"/>
      <c r="X39" s="78"/>
      <c r="Y39" s="78"/>
      <c r="Z39" s="78"/>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78"/>
      <c r="CK39" s="78"/>
      <c r="CL39" s="78"/>
      <c r="CM39" s="78"/>
      <c r="CN39" s="78"/>
      <c r="CO39" s="78"/>
      <c r="CP39" s="104"/>
      <c r="CQ39" s="78"/>
    </row>
    <row r="40" spans="1:95" s="58" customFormat="1" ht="27.95" customHeight="1">
      <c r="A40" s="82" t="s">
        <v>33</v>
      </c>
      <c r="B40" s="84" t="s">
        <v>34</v>
      </c>
      <c r="C40" s="84"/>
      <c r="D40" s="77"/>
      <c r="E40" s="77"/>
      <c r="F40" s="77"/>
      <c r="G40" s="77"/>
      <c r="H40" s="78"/>
      <c r="I40" s="78"/>
      <c r="J40" s="78"/>
      <c r="K40" s="78"/>
      <c r="L40" s="78"/>
      <c r="M40" s="78"/>
      <c r="N40" s="78"/>
      <c r="O40" s="78"/>
      <c r="P40" s="78"/>
      <c r="Q40" s="78"/>
      <c r="R40" s="78"/>
      <c r="S40" s="78"/>
      <c r="T40" s="104"/>
      <c r="U40" s="78"/>
      <c r="V40" s="78"/>
      <c r="W40" s="78"/>
      <c r="X40" s="78"/>
      <c r="Y40" s="78"/>
      <c r="Z40" s="78"/>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78"/>
      <c r="CK40" s="78"/>
      <c r="CL40" s="78"/>
      <c r="CM40" s="78"/>
      <c r="CN40" s="78"/>
      <c r="CO40" s="78"/>
      <c r="CP40" s="104"/>
      <c r="CQ40" s="78"/>
    </row>
    <row r="41" spans="1:95" s="58" customFormat="1" ht="27.95" customHeight="1">
      <c r="A41" s="80" t="s">
        <v>81</v>
      </c>
      <c r="B41" s="81" t="s">
        <v>170</v>
      </c>
      <c r="C41" s="81"/>
      <c r="D41" s="77"/>
      <c r="E41" s="77"/>
      <c r="F41" s="77"/>
      <c r="G41" s="77"/>
      <c r="H41" s="78"/>
      <c r="I41" s="78"/>
      <c r="J41" s="78"/>
      <c r="K41" s="78"/>
      <c r="L41" s="78"/>
      <c r="M41" s="78"/>
      <c r="N41" s="78"/>
      <c r="O41" s="78"/>
      <c r="P41" s="78"/>
      <c r="Q41" s="78"/>
      <c r="R41" s="78"/>
      <c r="S41" s="78"/>
      <c r="T41" s="104"/>
      <c r="U41" s="78"/>
      <c r="V41" s="78"/>
      <c r="W41" s="78"/>
      <c r="X41" s="78"/>
      <c r="Y41" s="78"/>
      <c r="Z41" s="78"/>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78"/>
      <c r="CK41" s="78"/>
      <c r="CL41" s="78"/>
      <c r="CM41" s="78"/>
      <c r="CN41" s="78"/>
      <c r="CO41" s="78"/>
      <c r="CP41" s="104"/>
      <c r="CQ41" s="78"/>
    </row>
    <row r="42" spans="1:95" s="58" customFormat="1" ht="27.95" customHeight="1">
      <c r="A42" s="82" t="s">
        <v>30</v>
      </c>
      <c r="B42" s="83" t="s">
        <v>32</v>
      </c>
      <c r="C42" s="83"/>
      <c r="D42" s="77"/>
      <c r="E42" s="77"/>
      <c r="F42" s="77"/>
      <c r="G42" s="77"/>
      <c r="H42" s="78"/>
      <c r="I42" s="78"/>
      <c r="J42" s="78"/>
      <c r="K42" s="78"/>
      <c r="L42" s="78"/>
      <c r="M42" s="78"/>
      <c r="N42" s="78"/>
      <c r="O42" s="78"/>
      <c r="P42" s="78"/>
      <c r="Q42" s="78"/>
      <c r="R42" s="78"/>
      <c r="S42" s="78"/>
      <c r="T42" s="104"/>
      <c r="U42" s="78"/>
      <c r="V42" s="78"/>
      <c r="W42" s="78"/>
      <c r="X42" s="78"/>
      <c r="Y42" s="78"/>
      <c r="Z42" s="78"/>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78"/>
      <c r="CK42" s="78"/>
      <c r="CL42" s="78"/>
      <c r="CM42" s="78"/>
      <c r="CN42" s="78"/>
      <c r="CO42" s="78"/>
      <c r="CP42" s="104"/>
      <c r="CQ42" s="78"/>
    </row>
    <row r="43" spans="1:95" s="58" customFormat="1" ht="27.95" customHeight="1">
      <c r="A43" s="82" t="s">
        <v>33</v>
      </c>
      <c r="B43" s="84" t="s">
        <v>34</v>
      </c>
      <c r="C43" s="84"/>
      <c r="D43" s="77"/>
      <c r="E43" s="77"/>
      <c r="F43" s="77"/>
      <c r="G43" s="77"/>
      <c r="H43" s="78"/>
      <c r="I43" s="78"/>
      <c r="J43" s="78"/>
      <c r="K43" s="78"/>
      <c r="L43" s="78"/>
      <c r="M43" s="78"/>
      <c r="N43" s="78"/>
      <c r="O43" s="78"/>
      <c r="P43" s="78"/>
      <c r="Q43" s="78"/>
      <c r="R43" s="78"/>
      <c r="S43" s="78"/>
      <c r="T43" s="104"/>
      <c r="U43" s="78"/>
      <c r="V43" s="78"/>
      <c r="W43" s="78"/>
      <c r="X43" s="78"/>
      <c r="Y43" s="78"/>
      <c r="Z43" s="78"/>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78"/>
      <c r="CK43" s="78"/>
      <c r="CL43" s="78"/>
      <c r="CM43" s="78"/>
      <c r="CN43" s="78"/>
      <c r="CO43" s="78"/>
      <c r="CP43" s="104"/>
      <c r="CQ43" s="78"/>
    </row>
    <row r="44" spans="1:95" s="58" customFormat="1" ht="27.95" customHeight="1">
      <c r="A44" s="80" t="s">
        <v>82</v>
      </c>
      <c r="B44" s="81" t="s">
        <v>171</v>
      </c>
      <c r="C44" s="81"/>
      <c r="D44" s="77"/>
      <c r="E44" s="77"/>
      <c r="F44" s="77"/>
      <c r="G44" s="77"/>
      <c r="H44" s="78"/>
      <c r="I44" s="78"/>
      <c r="J44" s="78"/>
      <c r="K44" s="78"/>
      <c r="L44" s="78"/>
      <c r="M44" s="78"/>
      <c r="N44" s="78"/>
      <c r="O44" s="78"/>
      <c r="P44" s="78"/>
      <c r="Q44" s="78"/>
      <c r="R44" s="78"/>
      <c r="S44" s="78"/>
      <c r="T44" s="104"/>
      <c r="U44" s="78"/>
      <c r="V44" s="78"/>
      <c r="W44" s="78"/>
      <c r="X44" s="78"/>
      <c r="Y44" s="78"/>
      <c r="Z44" s="78"/>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78"/>
      <c r="CK44" s="78"/>
      <c r="CL44" s="78"/>
      <c r="CM44" s="78"/>
      <c r="CN44" s="78"/>
      <c r="CO44" s="78"/>
      <c r="CP44" s="104"/>
      <c r="CQ44" s="78"/>
    </row>
    <row r="45" spans="1:95" s="58" customFormat="1" ht="27.95" customHeight="1">
      <c r="A45" s="82" t="s">
        <v>30</v>
      </c>
      <c r="B45" s="83" t="s">
        <v>32</v>
      </c>
      <c r="C45" s="83"/>
      <c r="D45" s="77"/>
      <c r="E45" s="77"/>
      <c r="F45" s="77"/>
      <c r="G45" s="77"/>
      <c r="H45" s="78"/>
      <c r="I45" s="78"/>
      <c r="J45" s="78"/>
      <c r="K45" s="78"/>
      <c r="L45" s="78"/>
      <c r="M45" s="78"/>
      <c r="N45" s="78"/>
      <c r="O45" s="78"/>
      <c r="P45" s="78"/>
      <c r="Q45" s="78"/>
      <c r="R45" s="78"/>
      <c r="S45" s="78"/>
      <c r="T45" s="104"/>
      <c r="U45" s="78"/>
      <c r="V45" s="78"/>
      <c r="W45" s="78"/>
      <c r="X45" s="78"/>
      <c r="Y45" s="78"/>
      <c r="Z45" s="78"/>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78"/>
      <c r="CK45" s="78"/>
      <c r="CL45" s="78"/>
      <c r="CM45" s="78"/>
      <c r="CN45" s="78"/>
      <c r="CO45" s="78"/>
      <c r="CP45" s="104"/>
      <c r="CQ45" s="78"/>
    </row>
    <row r="46" spans="1:95" s="58" customFormat="1" ht="27.95" customHeight="1">
      <c r="A46" s="82" t="s">
        <v>33</v>
      </c>
      <c r="B46" s="84" t="s">
        <v>34</v>
      </c>
      <c r="C46" s="84"/>
      <c r="D46" s="77"/>
      <c r="E46" s="77"/>
      <c r="F46" s="77"/>
      <c r="G46" s="77"/>
      <c r="H46" s="78"/>
      <c r="I46" s="78"/>
      <c r="J46" s="78"/>
      <c r="K46" s="78"/>
      <c r="L46" s="78"/>
      <c r="M46" s="78"/>
      <c r="N46" s="78"/>
      <c r="O46" s="78"/>
      <c r="P46" s="78"/>
      <c r="Q46" s="78"/>
      <c r="R46" s="78"/>
      <c r="S46" s="78"/>
      <c r="T46" s="104"/>
      <c r="U46" s="78"/>
      <c r="V46" s="78"/>
      <c r="W46" s="78"/>
      <c r="X46" s="78"/>
      <c r="Y46" s="78"/>
      <c r="Z46" s="78"/>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78"/>
      <c r="CK46" s="78"/>
      <c r="CL46" s="78"/>
      <c r="CM46" s="78"/>
      <c r="CN46" s="78"/>
      <c r="CO46" s="78"/>
      <c r="CP46" s="104"/>
      <c r="CQ46" s="78"/>
    </row>
    <row r="47" spans="1:95" s="58" customFormat="1" ht="27.95" customHeight="1">
      <c r="A47" s="75" t="s">
        <v>194</v>
      </c>
      <c r="B47" s="79" t="s">
        <v>195</v>
      </c>
      <c r="C47" s="79"/>
      <c r="D47" s="77"/>
      <c r="E47" s="77"/>
      <c r="F47" s="77"/>
      <c r="G47" s="77"/>
      <c r="H47" s="78"/>
      <c r="I47" s="78"/>
      <c r="J47" s="78"/>
      <c r="K47" s="78"/>
      <c r="L47" s="78"/>
      <c r="M47" s="78"/>
      <c r="N47" s="78"/>
      <c r="O47" s="78"/>
      <c r="P47" s="78"/>
      <c r="Q47" s="78"/>
      <c r="R47" s="78"/>
      <c r="S47" s="78"/>
      <c r="T47" s="104"/>
      <c r="U47" s="78"/>
      <c r="V47" s="78"/>
      <c r="W47" s="78"/>
      <c r="X47" s="78"/>
      <c r="Y47" s="78"/>
      <c r="Z47" s="78"/>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78"/>
      <c r="CK47" s="78"/>
      <c r="CL47" s="78"/>
      <c r="CM47" s="78"/>
      <c r="CN47" s="78"/>
      <c r="CO47" s="78"/>
      <c r="CP47" s="104"/>
      <c r="CQ47" s="78"/>
    </row>
    <row r="48" spans="1:95" s="58" customFormat="1" ht="27.95" customHeight="1">
      <c r="A48" s="80" t="s">
        <v>79</v>
      </c>
      <c r="B48" s="81" t="s">
        <v>169</v>
      </c>
      <c r="C48" s="81"/>
      <c r="D48" s="77"/>
      <c r="E48" s="77"/>
      <c r="F48" s="77"/>
      <c r="G48" s="77"/>
      <c r="H48" s="78"/>
      <c r="I48" s="78"/>
      <c r="J48" s="78"/>
      <c r="K48" s="78"/>
      <c r="L48" s="78"/>
      <c r="M48" s="78"/>
      <c r="N48" s="78"/>
      <c r="O48" s="78"/>
      <c r="P48" s="78"/>
      <c r="Q48" s="78"/>
      <c r="R48" s="78"/>
      <c r="S48" s="78"/>
      <c r="T48" s="104"/>
      <c r="U48" s="78"/>
      <c r="V48" s="78"/>
      <c r="W48" s="78"/>
      <c r="X48" s="78"/>
      <c r="Y48" s="78"/>
      <c r="Z48" s="78"/>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78"/>
      <c r="CK48" s="78"/>
      <c r="CL48" s="78"/>
      <c r="CM48" s="78"/>
      <c r="CN48" s="78"/>
      <c r="CO48" s="78"/>
      <c r="CP48" s="104"/>
      <c r="CQ48" s="78"/>
    </row>
    <row r="49" spans="1:95" s="58" customFormat="1" ht="27.95" customHeight="1">
      <c r="A49" s="82" t="s">
        <v>30</v>
      </c>
      <c r="B49" s="83" t="s">
        <v>32</v>
      </c>
      <c r="C49" s="83"/>
      <c r="D49" s="77"/>
      <c r="E49" s="77"/>
      <c r="F49" s="77"/>
      <c r="G49" s="77"/>
      <c r="H49" s="78"/>
      <c r="I49" s="78"/>
      <c r="J49" s="78"/>
      <c r="K49" s="78"/>
      <c r="L49" s="78"/>
      <c r="M49" s="78"/>
      <c r="N49" s="78"/>
      <c r="O49" s="78"/>
      <c r="P49" s="78"/>
      <c r="Q49" s="78"/>
      <c r="R49" s="78"/>
      <c r="S49" s="78"/>
      <c r="T49" s="104"/>
      <c r="U49" s="78"/>
      <c r="V49" s="78"/>
      <c r="W49" s="78"/>
      <c r="X49" s="78"/>
      <c r="Y49" s="78"/>
      <c r="Z49" s="78"/>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78"/>
      <c r="CK49" s="78"/>
      <c r="CL49" s="78"/>
      <c r="CM49" s="78"/>
      <c r="CN49" s="78"/>
      <c r="CO49" s="78"/>
      <c r="CP49" s="104"/>
      <c r="CQ49" s="78"/>
    </row>
    <row r="50" spans="1:95" s="58" customFormat="1" ht="27.95" customHeight="1">
      <c r="A50" s="82" t="s">
        <v>33</v>
      </c>
      <c r="B50" s="84" t="s">
        <v>34</v>
      </c>
      <c r="C50" s="84"/>
      <c r="D50" s="77"/>
      <c r="E50" s="77"/>
      <c r="F50" s="77"/>
      <c r="G50" s="77"/>
      <c r="H50" s="78"/>
      <c r="I50" s="78"/>
      <c r="J50" s="78"/>
      <c r="K50" s="78"/>
      <c r="L50" s="78"/>
      <c r="M50" s="78"/>
      <c r="N50" s="78"/>
      <c r="O50" s="78"/>
      <c r="P50" s="78"/>
      <c r="Q50" s="78"/>
      <c r="R50" s="78"/>
      <c r="S50" s="78"/>
      <c r="T50" s="104"/>
      <c r="U50" s="78"/>
      <c r="V50" s="78"/>
      <c r="W50" s="78"/>
      <c r="X50" s="78"/>
      <c r="Y50" s="78"/>
      <c r="Z50" s="78"/>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78"/>
      <c r="CK50" s="78"/>
      <c r="CL50" s="78"/>
      <c r="CM50" s="78"/>
      <c r="CN50" s="78"/>
      <c r="CO50" s="78"/>
      <c r="CP50" s="104"/>
      <c r="CQ50" s="78"/>
    </row>
    <row r="51" spans="1:95" s="58" customFormat="1" ht="27.95" customHeight="1">
      <c r="A51" s="80" t="s">
        <v>81</v>
      </c>
      <c r="B51" s="81" t="s">
        <v>170</v>
      </c>
      <c r="C51" s="81"/>
      <c r="D51" s="77"/>
      <c r="E51" s="77"/>
      <c r="F51" s="77"/>
      <c r="G51" s="77"/>
      <c r="H51" s="78"/>
      <c r="I51" s="78"/>
      <c r="J51" s="78"/>
      <c r="K51" s="78"/>
      <c r="L51" s="78"/>
      <c r="M51" s="78"/>
      <c r="N51" s="78"/>
      <c r="O51" s="78"/>
      <c r="P51" s="78"/>
      <c r="Q51" s="78"/>
      <c r="R51" s="78"/>
      <c r="S51" s="78"/>
      <c r="T51" s="104"/>
      <c r="U51" s="78"/>
      <c r="V51" s="78"/>
      <c r="W51" s="78"/>
      <c r="X51" s="78"/>
      <c r="Y51" s="78"/>
      <c r="Z51" s="78"/>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78"/>
      <c r="CK51" s="78"/>
      <c r="CL51" s="78"/>
      <c r="CM51" s="78"/>
      <c r="CN51" s="78"/>
      <c r="CO51" s="78"/>
      <c r="CP51" s="104"/>
      <c r="CQ51" s="78"/>
    </row>
    <row r="52" spans="1:95" s="58" customFormat="1" ht="27.95" customHeight="1">
      <c r="A52" s="82" t="s">
        <v>30</v>
      </c>
      <c r="B52" s="83" t="s">
        <v>32</v>
      </c>
      <c r="C52" s="83"/>
      <c r="D52" s="77"/>
      <c r="E52" s="77"/>
      <c r="F52" s="77"/>
      <c r="G52" s="77"/>
      <c r="H52" s="78"/>
      <c r="I52" s="78"/>
      <c r="J52" s="78"/>
      <c r="K52" s="78"/>
      <c r="L52" s="78"/>
      <c r="M52" s="78"/>
      <c r="N52" s="78"/>
      <c r="O52" s="78"/>
      <c r="P52" s="78"/>
      <c r="Q52" s="78"/>
      <c r="R52" s="78"/>
      <c r="S52" s="78"/>
      <c r="T52" s="104"/>
      <c r="U52" s="78"/>
      <c r="V52" s="78"/>
      <c r="W52" s="78"/>
      <c r="X52" s="78"/>
      <c r="Y52" s="78"/>
      <c r="Z52" s="78"/>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78"/>
      <c r="CK52" s="78"/>
      <c r="CL52" s="78"/>
      <c r="CM52" s="78"/>
      <c r="CN52" s="78"/>
      <c r="CO52" s="78"/>
      <c r="CP52" s="104"/>
      <c r="CQ52" s="78"/>
    </row>
    <row r="53" spans="1:95" s="58" customFormat="1" ht="27.95" customHeight="1">
      <c r="A53" s="82" t="s">
        <v>33</v>
      </c>
      <c r="B53" s="84" t="s">
        <v>34</v>
      </c>
      <c r="C53" s="84"/>
      <c r="D53" s="77"/>
      <c r="E53" s="77"/>
      <c r="F53" s="77"/>
      <c r="G53" s="77"/>
      <c r="H53" s="78"/>
      <c r="I53" s="78"/>
      <c r="J53" s="78"/>
      <c r="K53" s="78"/>
      <c r="L53" s="78"/>
      <c r="M53" s="78"/>
      <c r="N53" s="78"/>
      <c r="O53" s="78"/>
      <c r="P53" s="78"/>
      <c r="Q53" s="78"/>
      <c r="R53" s="78"/>
      <c r="S53" s="78"/>
      <c r="T53" s="104"/>
      <c r="U53" s="78"/>
      <c r="V53" s="78"/>
      <c r="W53" s="78"/>
      <c r="X53" s="78"/>
      <c r="Y53" s="78"/>
      <c r="Z53" s="78"/>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78"/>
      <c r="CK53" s="78"/>
      <c r="CL53" s="78"/>
      <c r="CM53" s="78"/>
      <c r="CN53" s="78"/>
      <c r="CO53" s="78"/>
      <c r="CP53" s="104"/>
      <c r="CQ53" s="78"/>
    </row>
    <row r="54" spans="1:95" s="58" customFormat="1" ht="27.95" customHeight="1">
      <c r="A54" s="80" t="s">
        <v>82</v>
      </c>
      <c r="B54" s="81" t="s">
        <v>171</v>
      </c>
      <c r="C54" s="81"/>
      <c r="D54" s="77"/>
      <c r="E54" s="77"/>
      <c r="F54" s="77"/>
      <c r="G54" s="77"/>
      <c r="H54" s="78"/>
      <c r="I54" s="78"/>
      <c r="J54" s="78"/>
      <c r="K54" s="78"/>
      <c r="L54" s="78"/>
      <c r="M54" s="78"/>
      <c r="N54" s="78"/>
      <c r="O54" s="78"/>
      <c r="P54" s="78"/>
      <c r="Q54" s="78"/>
      <c r="R54" s="78"/>
      <c r="S54" s="78"/>
      <c r="T54" s="104"/>
      <c r="U54" s="78"/>
      <c r="V54" s="78"/>
      <c r="W54" s="78"/>
      <c r="X54" s="78"/>
      <c r="Y54" s="78"/>
      <c r="Z54" s="78"/>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78"/>
      <c r="CK54" s="78"/>
      <c r="CL54" s="78"/>
      <c r="CM54" s="78"/>
      <c r="CN54" s="78"/>
      <c r="CO54" s="78"/>
      <c r="CP54" s="104"/>
      <c r="CQ54" s="78"/>
    </row>
    <row r="55" spans="1:95" s="58" customFormat="1" ht="27.95" customHeight="1">
      <c r="A55" s="82" t="s">
        <v>30</v>
      </c>
      <c r="B55" s="83" t="s">
        <v>32</v>
      </c>
      <c r="C55" s="83"/>
      <c r="D55" s="77"/>
      <c r="E55" s="77"/>
      <c r="F55" s="77"/>
      <c r="G55" s="77"/>
      <c r="H55" s="78"/>
      <c r="I55" s="78"/>
      <c r="J55" s="78"/>
      <c r="K55" s="78"/>
      <c r="L55" s="78"/>
      <c r="M55" s="78"/>
      <c r="N55" s="78"/>
      <c r="O55" s="78"/>
      <c r="P55" s="78"/>
      <c r="Q55" s="78"/>
      <c r="R55" s="78"/>
      <c r="S55" s="78"/>
      <c r="T55" s="104"/>
      <c r="U55" s="78"/>
      <c r="V55" s="78"/>
      <c r="W55" s="78"/>
      <c r="X55" s="78"/>
      <c r="Y55" s="78"/>
      <c r="Z55" s="78"/>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78"/>
      <c r="CK55" s="78"/>
      <c r="CL55" s="78"/>
      <c r="CM55" s="78"/>
      <c r="CN55" s="78"/>
      <c r="CO55" s="78"/>
      <c r="CP55" s="104"/>
      <c r="CQ55" s="78"/>
    </row>
    <row r="56" spans="1:95" s="58" customFormat="1" ht="27.95" customHeight="1">
      <c r="A56" s="82" t="s">
        <v>33</v>
      </c>
      <c r="B56" s="84" t="s">
        <v>34</v>
      </c>
      <c r="C56" s="84"/>
      <c r="D56" s="77"/>
      <c r="E56" s="77"/>
      <c r="F56" s="77"/>
      <c r="G56" s="77"/>
      <c r="H56" s="78"/>
      <c r="I56" s="78"/>
      <c r="J56" s="78"/>
      <c r="K56" s="78"/>
      <c r="L56" s="78"/>
      <c r="M56" s="78"/>
      <c r="N56" s="78"/>
      <c r="O56" s="78"/>
      <c r="P56" s="78"/>
      <c r="Q56" s="78"/>
      <c r="R56" s="78"/>
      <c r="S56" s="78"/>
      <c r="T56" s="104"/>
      <c r="U56" s="78"/>
      <c r="V56" s="78"/>
      <c r="W56" s="78"/>
      <c r="X56" s="78"/>
      <c r="Y56" s="78"/>
      <c r="Z56" s="78"/>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78"/>
      <c r="CK56" s="78"/>
      <c r="CL56" s="78"/>
      <c r="CM56" s="78"/>
      <c r="CN56" s="78"/>
      <c r="CO56" s="78"/>
      <c r="CP56" s="104"/>
      <c r="CQ56" s="78"/>
    </row>
    <row r="57" spans="1:95" s="58" customFormat="1" ht="27.95" customHeight="1">
      <c r="A57" s="75" t="s">
        <v>20</v>
      </c>
      <c r="B57" s="76" t="s">
        <v>191</v>
      </c>
      <c r="C57" s="76"/>
      <c r="D57" s="77"/>
      <c r="E57" s="77"/>
      <c r="F57" s="77"/>
      <c r="G57" s="77"/>
      <c r="H57" s="78"/>
      <c r="I57" s="78"/>
      <c r="J57" s="78"/>
      <c r="K57" s="78"/>
      <c r="L57" s="78"/>
      <c r="M57" s="78"/>
      <c r="N57" s="78"/>
      <c r="O57" s="78"/>
      <c r="P57" s="78"/>
      <c r="Q57" s="78"/>
      <c r="R57" s="78"/>
      <c r="S57" s="78"/>
      <c r="T57" s="104"/>
      <c r="U57" s="78"/>
      <c r="V57" s="78"/>
      <c r="W57" s="78"/>
      <c r="X57" s="78"/>
      <c r="Y57" s="78"/>
      <c r="Z57" s="78"/>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78"/>
      <c r="CK57" s="78"/>
      <c r="CL57" s="78"/>
      <c r="CM57" s="78"/>
      <c r="CN57" s="78"/>
      <c r="CO57" s="78"/>
      <c r="CP57" s="104"/>
      <c r="CQ57" s="78"/>
    </row>
    <row r="58" spans="1:95" ht="27.95" customHeight="1">
      <c r="A58" s="85" t="s">
        <v>33</v>
      </c>
      <c r="B58" s="79" t="s">
        <v>196</v>
      </c>
      <c r="C58" s="79"/>
      <c r="D58" s="86"/>
      <c r="E58" s="86"/>
      <c r="F58" s="86"/>
      <c r="G58" s="86"/>
      <c r="H58" s="87"/>
      <c r="I58" s="87"/>
      <c r="J58" s="87"/>
      <c r="K58" s="87"/>
      <c r="L58" s="87"/>
      <c r="M58" s="87"/>
      <c r="N58" s="87"/>
      <c r="O58" s="87"/>
      <c r="P58" s="87"/>
      <c r="Q58" s="87"/>
      <c r="R58" s="87"/>
      <c r="S58" s="87"/>
      <c r="T58" s="105"/>
      <c r="U58" s="87"/>
      <c r="V58" s="87"/>
      <c r="W58" s="87"/>
      <c r="X58" s="87"/>
      <c r="Y58" s="87"/>
      <c r="Z58" s="87"/>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87"/>
      <c r="CK58" s="87"/>
      <c r="CL58" s="87"/>
      <c r="CM58" s="87"/>
      <c r="CN58" s="87"/>
      <c r="CO58" s="87"/>
      <c r="CP58" s="105"/>
      <c r="CQ58" s="87"/>
    </row>
    <row r="59" spans="1:95">
      <c r="A59" s="85"/>
      <c r="B59" s="83"/>
      <c r="C59" s="83"/>
      <c r="D59" s="86"/>
      <c r="E59" s="86"/>
      <c r="F59" s="86"/>
      <c r="G59" s="86"/>
      <c r="H59" s="87"/>
      <c r="I59" s="87"/>
      <c r="J59" s="87"/>
      <c r="K59" s="87"/>
      <c r="L59" s="87"/>
      <c r="M59" s="87"/>
      <c r="N59" s="87"/>
      <c r="O59" s="87"/>
      <c r="P59" s="87"/>
      <c r="Q59" s="87"/>
      <c r="R59" s="87"/>
      <c r="S59" s="87"/>
      <c r="T59" s="105"/>
      <c r="U59" s="87"/>
      <c r="V59" s="87"/>
      <c r="W59" s="87"/>
      <c r="X59" s="87"/>
      <c r="Y59" s="87"/>
      <c r="Z59" s="87"/>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87"/>
      <c r="CK59" s="87"/>
      <c r="CL59" s="87"/>
      <c r="CM59" s="87"/>
      <c r="CN59" s="87"/>
      <c r="CO59" s="87"/>
      <c r="CP59" s="105"/>
      <c r="CQ59" s="87"/>
    </row>
    <row r="60" spans="1:95" ht="0.75" customHeight="1">
      <c r="A60" s="88"/>
      <c r="B60" s="89"/>
      <c r="C60" s="89"/>
      <c r="D60" s="90"/>
      <c r="E60" s="90"/>
      <c r="F60" s="90"/>
      <c r="G60" s="90"/>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row>
    <row r="61" spans="1:95" ht="0.75" customHeight="1">
      <c r="A61" s="88"/>
      <c r="B61" s="89"/>
      <c r="C61" s="89"/>
      <c r="D61" s="90"/>
      <c r="E61" s="90"/>
      <c r="F61" s="90"/>
      <c r="G61" s="90"/>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row>
    <row r="62" spans="1:95" ht="0.75" customHeight="1">
      <c r="A62" s="88"/>
      <c r="B62" s="89"/>
      <c r="C62" s="89"/>
      <c r="D62" s="90"/>
      <c r="E62" s="90"/>
      <c r="F62" s="90"/>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row>
    <row r="63" spans="1:95" ht="0.75" customHeight="1">
      <c r="A63" s="88"/>
      <c r="B63" s="89"/>
      <c r="C63" s="89"/>
      <c r="D63" s="90"/>
      <c r="E63" s="90"/>
      <c r="F63" s="90"/>
      <c r="G63" s="90"/>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row>
    <row r="64" spans="1:95" ht="0.6" customHeight="1">
      <c r="A64" s="88"/>
      <c r="B64" s="89"/>
      <c r="C64" s="89"/>
      <c r="D64" s="90"/>
      <c r="E64" s="90"/>
      <c r="F64" s="90"/>
      <c r="G64" s="90"/>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row>
    <row r="65" spans="1:95" ht="0.6" customHeight="1">
      <c r="A65" s="88"/>
      <c r="B65" s="89"/>
      <c r="C65" s="89"/>
      <c r="D65" s="90"/>
      <c r="E65" s="90"/>
      <c r="F65" s="90"/>
      <c r="G65" s="90"/>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row>
    <row r="66" spans="1:95" ht="0.75" customHeight="1">
      <c r="A66" s="88"/>
      <c r="B66" s="89"/>
      <c r="C66" s="89"/>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row>
    <row r="67" spans="1:95" ht="0.75" customHeight="1">
      <c r="A67" s="88"/>
      <c r="B67" s="89"/>
      <c r="C67" s="89"/>
      <c r="D67" s="90"/>
      <c r="E67" s="90"/>
      <c r="F67" s="90"/>
      <c r="G67" s="90"/>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row>
    <row r="68" spans="1:95" ht="0.75" customHeight="1">
      <c r="A68" s="88"/>
      <c r="B68" s="89"/>
      <c r="C68" s="89"/>
      <c r="D68" s="90"/>
      <c r="E68" s="90"/>
      <c r="F68" s="90"/>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row>
    <row r="69" spans="1:95" ht="0.75" customHeight="1">
      <c r="A69" s="88"/>
      <c r="B69" s="89"/>
      <c r="C69" s="89"/>
      <c r="D69" s="90"/>
      <c r="E69" s="90"/>
      <c r="F69" s="90"/>
      <c r="G69" s="90"/>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row>
    <row r="70" spans="1:95" ht="0.75" customHeight="1">
      <c r="A70" s="88"/>
      <c r="B70" s="89"/>
      <c r="C70" s="89"/>
      <c r="D70" s="90"/>
      <c r="E70" s="90"/>
      <c r="F70" s="90"/>
      <c r="G70" s="90"/>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row>
    <row r="71" spans="1:95" ht="0.75" customHeight="1">
      <c r="A71" s="88"/>
      <c r="B71" s="89"/>
      <c r="C71" s="89"/>
      <c r="D71" s="90"/>
      <c r="E71" s="90"/>
      <c r="F71" s="90"/>
      <c r="G71" s="90"/>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row>
    <row r="72" spans="1:9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1:9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1:9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1:9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1:9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1:9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1:9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1:9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1:9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row r="351" s="37" customFormat="1"/>
    <row r="352" s="37" customFormat="1"/>
    <row r="353" s="37" customFormat="1"/>
    <row r="354" s="37" customFormat="1"/>
    <row r="355" s="37" customFormat="1"/>
  </sheetData>
  <mergeCells count="125">
    <mergeCell ref="CQ6:CQ12"/>
    <mergeCell ref="V10:Z10"/>
    <mergeCell ref="AC11:AC12"/>
    <mergeCell ref="AD11:AF11"/>
    <mergeCell ref="AC10:AF10"/>
    <mergeCell ref="AG10:AG12"/>
    <mergeCell ref="A2:CQ2"/>
    <mergeCell ref="A4:CQ4"/>
    <mergeCell ref="Z11:Z12"/>
    <mergeCell ref="AH9:AH12"/>
    <mergeCell ref="AB8:AG8"/>
    <mergeCell ref="U7:AG7"/>
    <mergeCell ref="AH8:AN8"/>
    <mergeCell ref="AH7:AY7"/>
    <mergeCell ref="AO8:AY8"/>
    <mergeCell ref="AI11:AK11"/>
    <mergeCell ref="AL11:AL12"/>
    <mergeCell ref="AM11:AM12"/>
    <mergeCell ref="AP11:AP12"/>
    <mergeCell ref="AQ11:AS11"/>
    <mergeCell ref="AO9:AT9"/>
    <mergeCell ref="AI9:AN9"/>
    <mergeCell ref="AI10:AM10"/>
    <mergeCell ref="AN10:AN12"/>
    <mergeCell ref="A1:CQ1"/>
    <mergeCell ref="A3:CQ3"/>
    <mergeCell ref="A5:CQ5"/>
    <mergeCell ref="N7:N12"/>
    <mergeCell ref="O7:T7"/>
    <mergeCell ref="U8:AA8"/>
    <mergeCell ref="AA10:AA12"/>
    <mergeCell ref="V11:X11"/>
    <mergeCell ref="Y11:Y12"/>
    <mergeCell ref="L6:M7"/>
    <mergeCell ref="H7:K7"/>
    <mergeCell ref="G6:K6"/>
    <mergeCell ref="I8:K8"/>
    <mergeCell ref="K9:K12"/>
    <mergeCell ref="J9:J12"/>
    <mergeCell ref="I9:I12"/>
    <mergeCell ref="H8:H12"/>
    <mergeCell ref="G7:G12"/>
    <mergeCell ref="AU10:AU12"/>
    <mergeCell ref="AV10:AY10"/>
    <mergeCell ref="AV11:AV12"/>
    <mergeCell ref="AW11:AY11"/>
    <mergeCell ref="AU9:AY9"/>
    <mergeCell ref="AT10:AT12"/>
    <mergeCell ref="AO10:AO12"/>
    <mergeCell ref="AP10:AS10"/>
    <mergeCell ref="BE11:BE12"/>
    <mergeCell ref="BH11:BH12"/>
    <mergeCell ref="BI11:BK11"/>
    <mergeCell ref="BN11:BN12"/>
    <mergeCell ref="BO11:BQ11"/>
    <mergeCell ref="AZ7:BQ7"/>
    <mergeCell ref="AZ8:BF8"/>
    <mergeCell ref="BG8:BQ8"/>
    <mergeCell ref="AZ9:AZ12"/>
    <mergeCell ref="BA9:BF9"/>
    <mergeCell ref="BG9:BL9"/>
    <mergeCell ref="BM9:BQ9"/>
    <mergeCell ref="BA10:BE10"/>
    <mergeCell ref="BF10:BF12"/>
    <mergeCell ref="BG10:BG12"/>
    <mergeCell ref="BH10:BK10"/>
    <mergeCell ref="BL10:BL12"/>
    <mergeCell ref="BM10:BM12"/>
    <mergeCell ref="BN10:BQ10"/>
    <mergeCell ref="BA11:BC11"/>
    <mergeCell ref="BD11:BD12"/>
    <mergeCell ref="CF11:CF12"/>
    <mergeCell ref="CG11:CI11"/>
    <mergeCell ref="BR7:CI7"/>
    <mergeCell ref="BR8:BX8"/>
    <mergeCell ref="BY8:CI8"/>
    <mergeCell ref="BR9:BR12"/>
    <mergeCell ref="BS9:BX9"/>
    <mergeCell ref="BY9:CD9"/>
    <mergeCell ref="CE9:CI9"/>
    <mergeCell ref="BS10:BW10"/>
    <mergeCell ref="BX10:BX12"/>
    <mergeCell ref="BY10:BY12"/>
    <mergeCell ref="BZ10:CC10"/>
    <mergeCell ref="CD10:CD12"/>
    <mergeCell ref="CE10:CE12"/>
    <mergeCell ref="CF10:CI10"/>
    <mergeCell ref="BS11:BU11"/>
    <mergeCell ref="BV11:BV12"/>
    <mergeCell ref="CL10:CL12"/>
    <mergeCell ref="CK10:CK12"/>
    <mergeCell ref="CJ7:CJ12"/>
    <mergeCell ref="N6:T6"/>
    <mergeCell ref="U6:CI6"/>
    <mergeCell ref="O8:S8"/>
    <mergeCell ref="T8:T12"/>
    <mergeCell ref="O9:Q9"/>
    <mergeCell ref="S9:S12"/>
    <mergeCell ref="R9:R12"/>
    <mergeCell ref="Q10:Q12"/>
    <mergeCell ref="P10:P12"/>
    <mergeCell ref="O10:O12"/>
    <mergeCell ref="CJ6:CP6"/>
    <mergeCell ref="CK7:CP7"/>
    <mergeCell ref="CK9:CM9"/>
    <mergeCell ref="CK8:CO8"/>
    <mergeCell ref="CP8:CP12"/>
    <mergeCell ref="CN9:CN12"/>
    <mergeCell ref="CO9:CO12"/>
    <mergeCell ref="CM10:CM12"/>
    <mergeCell ref="BW11:BW12"/>
    <mergeCell ref="BZ11:BZ12"/>
    <mergeCell ref="CA11:CC11"/>
    <mergeCell ref="AB9:AB12"/>
    <mergeCell ref="AC9:AG9"/>
    <mergeCell ref="A6:A12"/>
    <mergeCell ref="L8:L12"/>
    <mergeCell ref="M8:M12"/>
    <mergeCell ref="U9:U12"/>
    <mergeCell ref="V9:AA9"/>
    <mergeCell ref="F6:F12"/>
    <mergeCell ref="E6:E12"/>
    <mergeCell ref="D6:D12"/>
    <mergeCell ref="C6:C12"/>
    <mergeCell ref="B6:B12"/>
  </mergeCells>
  <printOptions horizontalCentered="1"/>
  <pageMargins left="0.39370078740157483" right="0.39370078740157483" top="0.78740157480314965" bottom="0.74803149606299213" header="0.43307086614173229" footer="0.35433070866141736"/>
  <pageSetup paperSize="9" scale="21" fitToHeight="0" orientation="landscape" useFirstPageNumber="1"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350"/>
  <sheetViews>
    <sheetView zoomScale="85" zoomScaleNormal="85" workbookViewId="0">
      <selection sqref="A1:CP1"/>
    </sheetView>
  </sheetViews>
  <sheetFormatPr defaultColWidth="10.6640625" defaultRowHeight="18.75"/>
  <cols>
    <col min="1" max="1" width="6" style="69" customWidth="1"/>
    <col min="2" max="2" width="38.5" style="70" customWidth="1"/>
    <col min="3" max="3" width="10" style="70" customWidth="1"/>
    <col min="4" max="6" width="9.6640625" style="71" hidden="1" customWidth="1"/>
    <col min="7" max="10" width="9.6640625" style="71" customWidth="1"/>
    <col min="11" max="13" width="9.6640625" style="72" customWidth="1"/>
    <col min="14" max="14" width="9.6640625" style="72" hidden="1" customWidth="1"/>
    <col min="15" max="16" width="9.6640625" style="72" customWidth="1"/>
    <col min="17" max="17" width="11" style="72" customWidth="1"/>
    <col min="18" max="18" width="8.5" style="72" customWidth="1"/>
    <col min="19" max="23" width="12.5" style="72" hidden="1" customWidth="1"/>
    <col min="24" max="24" width="12.1640625" style="72" hidden="1" customWidth="1"/>
    <col min="25" max="27" width="10.1640625" style="72" hidden="1" customWidth="1"/>
    <col min="28" max="28" width="11.83203125" style="72" hidden="1" customWidth="1"/>
    <col min="29" max="29" width="10.83203125" style="72" hidden="1" customWidth="1"/>
    <col min="30" max="35" width="9.5" style="72" hidden="1" customWidth="1"/>
    <col min="36" max="40" width="11.83203125" style="72" hidden="1" customWidth="1"/>
    <col min="41" max="41" width="10.5" style="72" hidden="1" customWidth="1"/>
    <col min="42" max="42" width="9" style="72" hidden="1" customWidth="1"/>
    <col min="43" max="44" width="10.5" style="72" hidden="1" customWidth="1"/>
    <col min="45" max="45" width="9.33203125" style="72" hidden="1" customWidth="1"/>
    <col min="46" max="61" width="10.5" style="72" hidden="1" customWidth="1"/>
    <col min="62" max="62" width="10.5" style="72" customWidth="1"/>
    <col min="63" max="63" width="9.33203125" style="72" customWidth="1"/>
    <col min="64" max="65" width="11.1640625" style="72" customWidth="1"/>
    <col min="66" max="67" width="10.5" style="72" customWidth="1"/>
    <col min="68" max="72" width="9.33203125" style="72" customWidth="1"/>
    <col min="73" max="74" width="9.33203125" style="72" hidden="1" customWidth="1"/>
    <col min="75" max="77" width="9.33203125" style="72" customWidth="1"/>
    <col min="78" max="78" width="10.5" style="72" customWidth="1"/>
    <col min="79" max="79" width="9.33203125" style="72" customWidth="1"/>
    <col min="80" max="81" width="11.33203125" style="72" customWidth="1"/>
    <col min="82" max="82" width="9.5" style="72" hidden="1" customWidth="1"/>
    <col min="83" max="83" width="10.5" style="72" hidden="1" customWidth="1"/>
    <col min="84" max="84" width="9.5" style="72" customWidth="1"/>
    <col min="85" max="85" width="10.5" style="72" customWidth="1"/>
    <col min="86" max="86" width="9.33203125" style="72" customWidth="1"/>
    <col min="87" max="87" width="10.5" style="72" customWidth="1"/>
    <col min="88" max="88" width="9.6640625" style="72" customWidth="1"/>
    <col min="89" max="90" width="11.1640625" style="72" customWidth="1"/>
    <col min="91" max="91" width="9.33203125" style="72" customWidth="1"/>
    <col min="92" max="92" width="10.5" style="72" customWidth="1"/>
    <col min="93" max="94" width="9.33203125" style="72" customWidth="1"/>
    <col min="95" max="16384" width="10.6640625" style="37"/>
  </cols>
  <sheetData>
    <row r="1" spans="1:94" s="38" customFormat="1" ht="34.5" customHeight="1">
      <c r="A1" s="300" t="s">
        <v>198</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row>
    <row r="2" spans="1:94" s="38" customFormat="1" ht="34.5" customHeight="1">
      <c r="A2" s="320" t="s">
        <v>72</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row>
    <row r="3" spans="1:94" ht="33.75" customHeight="1">
      <c r="A3" s="301" t="s">
        <v>179</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row>
    <row r="4" spans="1:94" ht="33.75" customHeight="1">
      <c r="A4" s="321" t="str">
        <f>'Bieu 01 TH'!A4:AN4</f>
        <v>(Biểu mẫu kèm theo Công văn số              /SKHĐT-TH ngày           tháng       năm 2019 của Sở Kế hoạch và Đầu tư)</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row>
    <row r="5" spans="1:94" s="39" customFormat="1" ht="30" customHeight="1">
      <c r="A5" s="297" t="s">
        <v>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row>
    <row r="6" spans="1:94" s="40" customFormat="1" ht="24.95" customHeight="1">
      <c r="A6" s="302" t="s">
        <v>133</v>
      </c>
      <c r="B6" s="302" t="s">
        <v>21</v>
      </c>
      <c r="C6" s="302" t="s">
        <v>22</v>
      </c>
      <c r="D6" s="302" t="s">
        <v>104</v>
      </c>
      <c r="E6" s="302" t="s">
        <v>105</v>
      </c>
      <c r="F6" s="302" t="s">
        <v>106</v>
      </c>
      <c r="G6" s="302" t="s">
        <v>134</v>
      </c>
      <c r="H6" s="302" t="s">
        <v>135</v>
      </c>
      <c r="I6" s="302" t="s">
        <v>136</v>
      </c>
      <c r="J6" s="305" t="s">
        <v>137</v>
      </c>
      <c r="K6" s="305"/>
      <c r="L6" s="305"/>
      <c r="M6" s="305"/>
      <c r="N6" s="305"/>
      <c r="O6" s="305"/>
      <c r="P6" s="305"/>
      <c r="Q6" s="305"/>
      <c r="R6" s="305"/>
      <c r="S6" s="306" t="s">
        <v>138</v>
      </c>
      <c r="T6" s="306"/>
      <c r="U6" s="306"/>
      <c r="V6" s="306"/>
      <c r="W6" s="306"/>
      <c r="X6" s="306" t="s">
        <v>139</v>
      </c>
      <c r="Y6" s="314"/>
      <c r="Z6" s="314"/>
      <c r="AA6" s="314"/>
      <c r="AB6" s="314"/>
      <c r="AC6" s="306" t="s">
        <v>140</v>
      </c>
      <c r="AD6" s="314"/>
      <c r="AE6" s="314"/>
      <c r="AF6" s="314"/>
      <c r="AG6" s="314"/>
      <c r="AH6" s="314"/>
      <c r="AI6" s="314"/>
      <c r="AJ6" s="306" t="s">
        <v>141</v>
      </c>
      <c r="AK6" s="306"/>
      <c r="AL6" s="306"/>
      <c r="AM6" s="306"/>
      <c r="AN6" s="306"/>
      <c r="AO6" s="306" t="s">
        <v>142</v>
      </c>
      <c r="AP6" s="306"/>
      <c r="AQ6" s="306"/>
      <c r="AR6" s="306"/>
      <c r="AS6" s="306"/>
      <c r="AT6" s="306"/>
      <c r="AU6" s="306"/>
      <c r="AV6" s="306" t="s">
        <v>143</v>
      </c>
      <c r="AW6" s="314"/>
      <c r="AX6" s="314"/>
      <c r="AY6" s="314"/>
      <c r="AZ6" s="314"/>
      <c r="BA6" s="305" t="s">
        <v>144</v>
      </c>
      <c r="BB6" s="305"/>
      <c r="BC6" s="305"/>
      <c r="BD6" s="305"/>
      <c r="BE6" s="305"/>
      <c r="BF6" s="305"/>
      <c r="BG6" s="305"/>
      <c r="BH6" s="305"/>
      <c r="BI6" s="305"/>
      <c r="BJ6" s="306" t="s">
        <v>145</v>
      </c>
      <c r="BK6" s="306"/>
      <c r="BL6" s="306"/>
      <c r="BM6" s="306"/>
      <c r="BN6" s="306"/>
      <c r="BO6" s="306"/>
      <c r="BP6" s="306"/>
      <c r="BQ6" s="308" t="s">
        <v>146</v>
      </c>
      <c r="BR6" s="309"/>
      <c r="BS6" s="309"/>
      <c r="BT6" s="309"/>
      <c r="BU6" s="309"/>
      <c r="BV6" s="309"/>
      <c r="BW6" s="309"/>
      <c r="BX6" s="309"/>
      <c r="BY6" s="310"/>
      <c r="BZ6" s="308" t="s">
        <v>147</v>
      </c>
      <c r="CA6" s="309"/>
      <c r="CB6" s="309"/>
      <c r="CC6" s="309"/>
      <c r="CD6" s="309"/>
      <c r="CE6" s="309"/>
      <c r="CF6" s="309"/>
      <c r="CG6" s="309"/>
      <c r="CH6" s="310"/>
      <c r="CI6" s="308" t="s">
        <v>117</v>
      </c>
      <c r="CJ6" s="309"/>
      <c r="CK6" s="309"/>
      <c r="CL6" s="309"/>
      <c r="CM6" s="309"/>
      <c r="CN6" s="309"/>
      <c r="CO6" s="310"/>
      <c r="CP6" s="302" t="s">
        <v>3</v>
      </c>
    </row>
    <row r="7" spans="1:94" s="40" customFormat="1" ht="24.95" customHeight="1">
      <c r="A7" s="303"/>
      <c r="B7" s="303"/>
      <c r="C7" s="303"/>
      <c r="D7" s="303"/>
      <c r="E7" s="303"/>
      <c r="F7" s="303"/>
      <c r="G7" s="303"/>
      <c r="H7" s="303"/>
      <c r="I7" s="303"/>
      <c r="J7" s="305" t="s">
        <v>148</v>
      </c>
      <c r="K7" s="305" t="s">
        <v>25</v>
      </c>
      <c r="L7" s="305"/>
      <c r="M7" s="305"/>
      <c r="N7" s="305"/>
      <c r="O7" s="305"/>
      <c r="P7" s="305"/>
      <c r="Q7" s="305"/>
      <c r="R7" s="305"/>
      <c r="S7" s="306"/>
      <c r="T7" s="306"/>
      <c r="U7" s="306"/>
      <c r="V7" s="306"/>
      <c r="W7" s="306"/>
      <c r="X7" s="314"/>
      <c r="Y7" s="314"/>
      <c r="Z7" s="314"/>
      <c r="AA7" s="314"/>
      <c r="AB7" s="314"/>
      <c r="AC7" s="314"/>
      <c r="AD7" s="314"/>
      <c r="AE7" s="314"/>
      <c r="AF7" s="314"/>
      <c r="AG7" s="314"/>
      <c r="AH7" s="314"/>
      <c r="AI7" s="314"/>
      <c r="AJ7" s="306"/>
      <c r="AK7" s="306"/>
      <c r="AL7" s="306"/>
      <c r="AM7" s="306"/>
      <c r="AN7" s="306"/>
      <c r="AO7" s="306"/>
      <c r="AP7" s="306"/>
      <c r="AQ7" s="306"/>
      <c r="AR7" s="306"/>
      <c r="AS7" s="306"/>
      <c r="AT7" s="306"/>
      <c r="AU7" s="306"/>
      <c r="AV7" s="314"/>
      <c r="AW7" s="314"/>
      <c r="AX7" s="314"/>
      <c r="AY7" s="314"/>
      <c r="AZ7" s="314"/>
      <c r="BA7" s="305" t="s">
        <v>148</v>
      </c>
      <c r="BB7" s="305" t="s">
        <v>25</v>
      </c>
      <c r="BC7" s="305"/>
      <c r="BD7" s="305"/>
      <c r="BE7" s="305"/>
      <c r="BF7" s="305"/>
      <c r="BG7" s="305"/>
      <c r="BH7" s="305"/>
      <c r="BI7" s="305"/>
      <c r="BJ7" s="306"/>
      <c r="BK7" s="306"/>
      <c r="BL7" s="306"/>
      <c r="BM7" s="306"/>
      <c r="BN7" s="306"/>
      <c r="BO7" s="306"/>
      <c r="BP7" s="306"/>
      <c r="BQ7" s="311"/>
      <c r="BR7" s="312"/>
      <c r="BS7" s="312"/>
      <c r="BT7" s="312"/>
      <c r="BU7" s="312"/>
      <c r="BV7" s="312"/>
      <c r="BW7" s="312"/>
      <c r="BX7" s="312"/>
      <c r="BY7" s="313"/>
      <c r="BZ7" s="311"/>
      <c r="CA7" s="312"/>
      <c r="CB7" s="312"/>
      <c r="CC7" s="312"/>
      <c r="CD7" s="312"/>
      <c r="CE7" s="312"/>
      <c r="CF7" s="312"/>
      <c r="CG7" s="312"/>
      <c r="CH7" s="313"/>
      <c r="CI7" s="311"/>
      <c r="CJ7" s="312"/>
      <c r="CK7" s="312"/>
      <c r="CL7" s="312"/>
      <c r="CM7" s="312"/>
      <c r="CN7" s="312"/>
      <c r="CO7" s="313"/>
      <c r="CP7" s="303"/>
    </row>
    <row r="8" spans="1:94" s="40" customFormat="1" ht="24.95" customHeight="1">
      <c r="A8" s="303"/>
      <c r="B8" s="303"/>
      <c r="C8" s="303"/>
      <c r="D8" s="303"/>
      <c r="E8" s="303"/>
      <c r="F8" s="303"/>
      <c r="G8" s="303"/>
      <c r="H8" s="303"/>
      <c r="I8" s="303"/>
      <c r="J8" s="305"/>
      <c r="K8" s="305" t="s">
        <v>26</v>
      </c>
      <c r="L8" s="307" t="s">
        <v>10</v>
      </c>
      <c r="M8" s="307"/>
      <c r="N8" s="307"/>
      <c r="O8" s="307"/>
      <c r="P8" s="307"/>
      <c r="Q8" s="307"/>
      <c r="R8" s="307"/>
      <c r="S8" s="305" t="s">
        <v>26</v>
      </c>
      <c r="T8" s="307" t="s">
        <v>10</v>
      </c>
      <c r="U8" s="307"/>
      <c r="V8" s="307"/>
      <c r="W8" s="307"/>
      <c r="X8" s="305" t="s">
        <v>26</v>
      </c>
      <c r="Y8" s="315" t="s">
        <v>10</v>
      </c>
      <c r="Z8" s="315"/>
      <c r="AA8" s="315"/>
      <c r="AB8" s="315"/>
      <c r="AC8" s="305" t="s">
        <v>26</v>
      </c>
      <c r="AD8" s="315" t="s">
        <v>10</v>
      </c>
      <c r="AE8" s="315"/>
      <c r="AF8" s="315"/>
      <c r="AG8" s="315"/>
      <c r="AH8" s="315"/>
      <c r="AI8" s="315"/>
      <c r="AJ8" s="305" t="s">
        <v>26</v>
      </c>
      <c r="AK8" s="315" t="s">
        <v>10</v>
      </c>
      <c r="AL8" s="315"/>
      <c r="AM8" s="315"/>
      <c r="AN8" s="315"/>
      <c r="AO8" s="305" t="s">
        <v>26</v>
      </c>
      <c r="AP8" s="315" t="s">
        <v>10</v>
      </c>
      <c r="AQ8" s="315"/>
      <c r="AR8" s="315"/>
      <c r="AS8" s="315"/>
      <c r="AT8" s="315"/>
      <c r="AU8" s="315"/>
      <c r="AV8" s="305" t="s">
        <v>26</v>
      </c>
      <c r="AW8" s="315" t="s">
        <v>10</v>
      </c>
      <c r="AX8" s="315"/>
      <c r="AY8" s="315"/>
      <c r="AZ8" s="315"/>
      <c r="BA8" s="305"/>
      <c r="BB8" s="305" t="s">
        <v>26</v>
      </c>
      <c r="BC8" s="315" t="s">
        <v>10</v>
      </c>
      <c r="BD8" s="315"/>
      <c r="BE8" s="315"/>
      <c r="BF8" s="315"/>
      <c r="BG8" s="315"/>
      <c r="BH8" s="315"/>
      <c r="BI8" s="315"/>
      <c r="BJ8" s="305" t="s">
        <v>26</v>
      </c>
      <c r="BK8" s="307" t="s">
        <v>10</v>
      </c>
      <c r="BL8" s="307"/>
      <c r="BM8" s="307"/>
      <c r="BN8" s="307"/>
      <c r="BO8" s="307"/>
      <c r="BP8" s="307"/>
      <c r="BQ8" s="305" t="s">
        <v>26</v>
      </c>
      <c r="BR8" s="316" t="s">
        <v>10</v>
      </c>
      <c r="BS8" s="317"/>
      <c r="BT8" s="317"/>
      <c r="BU8" s="317"/>
      <c r="BV8" s="317"/>
      <c r="BW8" s="317"/>
      <c r="BX8" s="317"/>
      <c r="BY8" s="318"/>
      <c r="BZ8" s="305" t="s">
        <v>26</v>
      </c>
      <c r="CA8" s="316" t="s">
        <v>10</v>
      </c>
      <c r="CB8" s="317"/>
      <c r="CC8" s="317"/>
      <c r="CD8" s="317"/>
      <c r="CE8" s="317"/>
      <c r="CF8" s="317"/>
      <c r="CG8" s="317"/>
      <c r="CH8" s="318"/>
      <c r="CI8" s="305" t="s">
        <v>26</v>
      </c>
      <c r="CJ8" s="316" t="s">
        <v>10</v>
      </c>
      <c r="CK8" s="317"/>
      <c r="CL8" s="317"/>
      <c r="CM8" s="317"/>
      <c r="CN8" s="317"/>
      <c r="CO8" s="318"/>
      <c r="CP8" s="303"/>
    </row>
    <row r="9" spans="1:94" s="40" customFormat="1" ht="24.95" customHeight="1">
      <c r="A9" s="303"/>
      <c r="B9" s="303"/>
      <c r="C9" s="303"/>
      <c r="D9" s="303"/>
      <c r="E9" s="303"/>
      <c r="F9" s="303"/>
      <c r="G9" s="303"/>
      <c r="H9" s="303"/>
      <c r="I9" s="303"/>
      <c r="J9" s="305"/>
      <c r="K9" s="305"/>
      <c r="L9" s="306" t="s">
        <v>149</v>
      </c>
      <c r="M9" s="306"/>
      <c r="N9" s="41"/>
      <c r="O9" s="305" t="s">
        <v>150</v>
      </c>
      <c r="P9" s="305"/>
      <c r="Q9" s="305"/>
      <c r="R9" s="305"/>
      <c r="S9" s="305"/>
      <c r="T9" s="306" t="s">
        <v>151</v>
      </c>
      <c r="U9" s="306"/>
      <c r="V9" s="306"/>
      <c r="W9" s="305" t="s">
        <v>152</v>
      </c>
      <c r="X9" s="305"/>
      <c r="Y9" s="306" t="s">
        <v>151</v>
      </c>
      <c r="Z9" s="306"/>
      <c r="AA9" s="306"/>
      <c r="AB9" s="305" t="s">
        <v>152</v>
      </c>
      <c r="AC9" s="305"/>
      <c r="AD9" s="306" t="s">
        <v>151</v>
      </c>
      <c r="AE9" s="306"/>
      <c r="AF9" s="306"/>
      <c r="AG9" s="305" t="s">
        <v>153</v>
      </c>
      <c r="AH9" s="305"/>
      <c r="AI9" s="305"/>
      <c r="AJ9" s="305"/>
      <c r="AK9" s="306" t="s">
        <v>151</v>
      </c>
      <c r="AL9" s="306"/>
      <c r="AM9" s="306"/>
      <c r="AN9" s="305" t="s">
        <v>152</v>
      </c>
      <c r="AO9" s="305"/>
      <c r="AP9" s="306" t="s">
        <v>151</v>
      </c>
      <c r="AQ9" s="306"/>
      <c r="AR9" s="306"/>
      <c r="AS9" s="305" t="s">
        <v>153</v>
      </c>
      <c r="AT9" s="305"/>
      <c r="AU9" s="305"/>
      <c r="AV9" s="305"/>
      <c r="AW9" s="306" t="s">
        <v>151</v>
      </c>
      <c r="AX9" s="306"/>
      <c r="AY9" s="306"/>
      <c r="AZ9" s="305" t="s">
        <v>152</v>
      </c>
      <c r="BA9" s="305"/>
      <c r="BB9" s="305"/>
      <c r="BC9" s="306" t="s">
        <v>154</v>
      </c>
      <c r="BD9" s="306"/>
      <c r="BE9" s="306"/>
      <c r="BF9" s="305" t="s">
        <v>155</v>
      </c>
      <c r="BG9" s="305"/>
      <c r="BH9" s="305"/>
      <c r="BI9" s="305"/>
      <c r="BJ9" s="305"/>
      <c r="BK9" s="306" t="s">
        <v>151</v>
      </c>
      <c r="BL9" s="306"/>
      <c r="BM9" s="306"/>
      <c r="BN9" s="305" t="s">
        <v>152</v>
      </c>
      <c r="BO9" s="305"/>
      <c r="BP9" s="305"/>
      <c r="BQ9" s="305"/>
      <c r="BR9" s="306" t="s">
        <v>151</v>
      </c>
      <c r="BS9" s="306"/>
      <c r="BT9" s="306"/>
      <c r="BU9" s="306"/>
      <c r="BV9" s="306"/>
      <c r="BW9" s="305" t="s">
        <v>152</v>
      </c>
      <c r="BX9" s="305"/>
      <c r="BY9" s="305"/>
      <c r="BZ9" s="305"/>
      <c r="CA9" s="306" t="s">
        <v>151</v>
      </c>
      <c r="CB9" s="306"/>
      <c r="CC9" s="306"/>
      <c r="CD9" s="306"/>
      <c r="CE9" s="306"/>
      <c r="CF9" s="305" t="s">
        <v>152</v>
      </c>
      <c r="CG9" s="305"/>
      <c r="CH9" s="305"/>
      <c r="CI9" s="305"/>
      <c r="CJ9" s="306" t="s">
        <v>151</v>
      </c>
      <c r="CK9" s="306"/>
      <c r="CL9" s="306"/>
      <c r="CM9" s="305" t="s">
        <v>152</v>
      </c>
      <c r="CN9" s="305"/>
      <c r="CO9" s="305"/>
      <c r="CP9" s="303"/>
    </row>
    <row r="10" spans="1:94" s="40" customFormat="1" ht="24.95" customHeight="1">
      <c r="A10" s="303"/>
      <c r="B10" s="303"/>
      <c r="C10" s="303"/>
      <c r="D10" s="303"/>
      <c r="E10" s="303"/>
      <c r="F10" s="303"/>
      <c r="G10" s="303"/>
      <c r="H10" s="303"/>
      <c r="I10" s="303"/>
      <c r="J10" s="305"/>
      <c r="K10" s="305"/>
      <c r="L10" s="305" t="s">
        <v>27</v>
      </c>
      <c r="M10" s="305" t="s">
        <v>156</v>
      </c>
      <c r="N10" s="41"/>
      <c r="O10" s="305" t="s">
        <v>157</v>
      </c>
      <c r="P10" s="305" t="s">
        <v>158</v>
      </c>
      <c r="Q10" s="305"/>
      <c r="R10" s="305"/>
      <c r="S10" s="305"/>
      <c r="T10" s="306"/>
      <c r="U10" s="306"/>
      <c r="V10" s="306"/>
      <c r="W10" s="305"/>
      <c r="X10" s="305"/>
      <c r="Y10" s="305" t="s">
        <v>27</v>
      </c>
      <c r="Z10" s="305" t="s">
        <v>28</v>
      </c>
      <c r="AA10" s="305"/>
      <c r="AB10" s="305"/>
      <c r="AC10" s="305"/>
      <c r="AD10" s="305" t="s">
        <v>27</v>
      </c>
      <c r="AE10" s="305" t="s">
        <v>156</v>
      </c>
      <c r="AF10" s="42"/>
      <c r="AG10" s="306" t="s">
        <v>27</v>
      </c>
      <c r="AH10" s="306" t="s">
        <v>28</v>
      </c>
      <c r="AI10" s="306"/>
      <c r="AJ10" s="305"/>
      <c r="AK10" s="305" t="s">
        <v>27</v>
      </c>
      <c r="AL10" s="305" t="s">
        <v>28</v>
      </c>
      <c r="AM10" s="305"/>
      <c r="AN10" s="305"/>
      <c r="AO10" s="305"/>
      <c r="AP10" s="305" t="s">
        <v>27</v>
      </c>
      <c r="AQ10" s="305" t="s">
        <v>156</v>
      </c>
      <c r="AR10" s="42"/>
      <c r="AS10" s="306" t="s">
        <v>27</v>
      </c>
      <c r="AT10" s="306" t="s">
        <v>28</v>
      </c>
      <c r="AU10" s="306"/>
      <c r="AV10" s="305"/>
      <c r="AW10" s="305" t="s">
        <v>27</v>
      </c>
      <c r="AX10" s="305" t="s">
        <v>28</v>
      </c>
      <c r="AY10" s="305"/>
      <c r="AZ10" s="305"/>
      <c r="BA10" s="305"/>
      <c r="BB10" s="305"/>
      <c r="BC10" s="306"/>
      <c r="BD10" s="306"/>
      <c r="BE10" s="306"/>
      <c r="BF10" s="305"/>
      <c r="BG10" s="305"/>
      <c r="BH10" s="305"/>
      <c r="BI10" s="305"/>
      <c r="BJ10" s="305"/>
      <c r="BK10" s="305" t="s">
        <v>27</v>
      </c>
      <c r="BL10" s="305" t="s">
        <v>39</v>
      </c>
      <c r="BM10" s="305"/>
      <c r="BN10" s="306" t="s">
        <v>27</v>
      </c>
      <c r="BO10" s="306" t="s">
        <v>28</v>
      </c>
      <c r="BP10" s="306"/>
      <c r="BQ10" s="305"/>
      <c r="BR10" s="305" t="s">
        <v>27</v>
      </c>
      <c r="BS10" s="305" t="s">
        <v>39</v>
      </c>
      <c r="BT10" s="305"/>
      <c r="BU10" s="42"/>
      <c r="BV10" s="42"/>
      <c r="BW10" s="302" t="s">
        <v>27</v>
      </c>
      <c r="BX10" s="306" t="s">
        <v>28</v>
      </c>
      <c r="BY10" s="306"/>
      <c r="BZ10" s="305"/>
      <c r="CA10" s="305" t="s">
        <v>27</v>
      </c>
      <c r="CB10" s="305" t="s">
        <v>39</v>
      </c>
      <c r="CC10" s="305"/>
      <c r="CD10" s="42"/>
      <c r="CE10" s="42"/>
      <c r="CF10" s="302" t="s">
        <v>27</v>
      </c>
      <c r="CG10" s="306" t="s">
        <v>28</v>
      </c>
      <c r="CH10" s="306"/>
      <c r="CI10" s="305"/>
      <c r="CJ10" s="305" t="s">
        <v>27</v>
      </c>
      <c r="CK10" s="305" t="s">
        <v>39</v>
      </c>
      <c r="CL10" s="305"/>
      <c r="CM10" s="302" t="s">
        <v>27</v>
      </c>
      <c r="CN10" s="306" t="s">
        <v>28</v>
      </c>
      <c r="CO10" s="306"/>
      <c r="CP10" s="303"/>
    </row>
    <row r="11" spans="1:94" s="40" customFormat="1" ht="24.95" customHeight="1">
      <c r="A11" s="303"/>
      <c r="B11" s="303"/>
      <c r="C11" s="303"/>
      <c r="D11" s="303"/>
      <c r="E11" s="303"/>
      <c r="F11" s="303"/>
      <c r="G11" s="303"/>
      <c r="H11" s="303"/>
      <c r="I11" s="303"/>
      <c r="J11" s="305"/>
      <c r="K11" s="305"/>
      <c r="L11" s="305"/>
      <c r="M11" s="305"/>
      <c r="N11" s="42"/>
      <c r="O11" s="305"/>
      <c r="P11" s="305" t="s">
        <v>27</v>
      </c>
      <c r="Q11" s="305" t="s">
        <v>5</v>
      </c>
      <c r="R11" s="305"/>
      <c r="S11" s="305"/>
      <c r="T11" s="305" t="s">
        <v>27</v>
      </c>
      <c r="U11" s="305" t="s">
        <v>5</v>
      </c>
      <c r="V11" s="305"/>
      <c r="W11" s="305"/>
      <c r="X11" s="305"/>
      <c r="Y11" s="305"/>
      <c r="Z11" s="305" t="s">
        <v>159</v>
      </c>
      <c r="AA11" s="305" t="s">
        <v>160</v>
      </c>
      <c r="AB11" s="305"/>
      <c r="AC11" s="305"/>
      <c r="AD11" s="305"/>
      <c r="AE11" s="305"/>
      <c r="AF11" s="305" t="s">
        <v>160</v>
      </c>
      <c r="AG11" s="306"/>
      <c r="AH11" s="305" t="s">
        <v>161</v>
      </c>
      <c r="AI11" s="305" t="s">
        <v>162</v>
      </c>
      <c r="AJ11" s="305"/>
      <c r="AK11" s="305"/>
      <c r="AL11" s="305" t="s">
        <v>159</v>
      </c>
      <c r="AM11" s="305" t="s">
        <v>160</v>
      </c>
      <c r="AN11" s="305"/>
      <c r="AO11" s="305"/>
      <c r="AP11" s="305"/>
      <c r="AQ11" s="305"/>
      <c r="AR11" s="305" t="s">
        <v>160</v>
      </c>
      <c r="AS11" s="306"/>
      <c r="AT11" s="305" t="s">
        <v>161</v>
      </c>
      <c r="AU11" s="305" t="s">
        <v>162</v>
      </c>
      <c r="AV11" s="305"/>
      <c r="AW11" s="305"/>
      <c r="AX11" s="305" t="s">
        <v>159</v>
      </c>
      <c r="AY11" s="305" t="s">
        <v>160</v>
      </c>
      <c r="AZ11" s="305"/>
      <c r="BA11" s="305"/>
      <c r="BB11" s="305"/>
      <c r="BC11" s="305" t="s">
        <v>27</v>
      </c>
      <c r="BD11" s="305" t="s">
        <v>156</v>
      </c>
      <c r="BE11" s="42"/>
      <c r="BF11" s="305" t="s">
        <v>157</v>
      </c>
      <c r="BG11" s="305" t="s">
        <v>158</v>
      </c>
      <c r="BH11" s="305"/>
      <c r="BI11" s="305"/>
      <c r="BJ11" s="305"/>
      <c r="BK11" s="305"/>
      <c r="BL11" s="305" t="s">
        <v>27</v>
      </c>
      <c r="BM11" s="307" t="s">
        <v>163</v>
      </c>
      <c r="BN11" s="306"/>
      <c r="BO11" s="305" t="s">
        <v>161</v>
      </c>
      <c r="BP11" s="305" t="s">
        <v>162</v>
      </c>
      <c r="BQ11" s="305"/>
      <c r="BR11" s="305"/>
      <c r="BS11" s="305" t="s">
        <v>27</v>
      </c>
      <c r="BT11" s="307" t="s">
        <v>163</v>
      </c>
      <c r="BU11" s="305" t="s">
        <v>160</v>
      </c>
      <c r="BV11" s="305"/>
      <c r="BW11" s="303"/>
      <c r="BX11" s="319" t="s">
        <v>161</v>
      </c>
      <c r="BY11" s="319" t="s">
        <v>162</v>
      </c>
      <c r="BZ11" s="305"/>
      <c r="CA11" s="305"/>
      <c r="CB11" s="305" t="s">
        <v>27</v>
      </c>
      <c r="CC11" s="307" t="s">
        <v>163</v>
      </c>
      <c r="CD11" s="305" t="s">
        <v>160</v>
      </c>
      <c r="CE11" s="305"/>
      <c r="CF11" s="303"/>
      <c r="CG11" s="319" t="s">
        <v>161</v>
      </c>
      <c r="CH11" s="319" t="s">
        <v>162</v>
      </c>
      <c r="CI11" s="305"/>
      <c r="CJ11" s="305"/>
      <c r="CK11" s="305" t="s">
        <v>27</v>
      </c>
      <c r="CL11" s="307" t="s">
        <v>163</v>
      </c>
      <c r="CM11" s="303"/>
      <c r="CN11" s="319" t="s">
        <v>161</v>
      </c>
      <c r="CO11" s="319" t="s">
        <v>162</v>
      </c>
      <c r="CP11" s="303"/>
    </row>
    <row r="12" spans="1:94" s="40" customFormat="1" ht="24.95" customHeight="1">
      <c r="A12" s="303"/>
      <c r="B12" s="303"/>
      <c r="C12" s="303"/>
      <c r="D12" s="303"/>
      <c r="E12" s="303"/>
      <c r="F12" s="303"/>
      <c r="G12" s="303"/>
      <c r="H12" s="303"/>
      <c r="I12" s="303"/>
      <c r="J12" s="305"/>
      <c r="K12" s="305"/>
      <c r="L12" s="305"/>
      <c r="M12" s="305"/>
      <c r="N12" s="305" t="s">
        <v>160</v>
      </c>
      <c r="O12" s="305"/>
      <c r="P12" s="305"/>
      <c r="Q12" s="305" t="s">
        <v>161</v>
      </c>
      <c r="R12" s="305" t="s">
        <v>162</v>
      </c>
      <c r="S12" s="305"/>
      <c r="T12" s="305"/>
      <c r="U12" s="43"/>
      <c r="V12" s="43"/>
      <c r="W12" s="305"/>
      <c r="X12" s="305"/>
      <c r="Y12" s="305"/>
      <c r="Z12" s="305"/>
      <c r="AA12" s="305"/>
      <c r="AB12" s="305"/>
      <c r="AC12" s="305"/>
      <c r="AD12" s="305"/>
      <c r="AE12" s="305"/>
      <c r="AF12" s="305"/>
      <c r="AG12" s="306"/>
      <c r="AH12" s="305"/>
      <c r="AI12" s="305"/>
      <c r="AJ12" s="305"/>
      <c r="AK12" s="305"/>
      <c r="AL12" s="305"/>
      <c r="AM12" s="305"/>
      <c r="AN12" s="305"/>
      <c r="AO12" s="305"/>
      <c r="AP12" s="305"/>
      <c r="AQ12" s="305"/>
      <c r="AR12" s="305"/>
      <c r="AS12" s="306"/>
      <c r="AT12" s="305"/>
      <c r="AU12" s="305"/>
      <c r="AV12" s="305"/>
      <c r="AW12" s="305"/>
      <c r="AX12" s="305"/>
      <c r="AY12" s="305"/>
      <c r="AZ12" s="305"/>
      <c r="BA12" s="305"/>
      <c r="BB12" s="305"/>
      <c r="BC12" s="305"/>
      <c r="BD12" s="305"/>
      <c r="BE12" s="305" t="s">
        <v>160</v>
      </c>
      <c r="BF12" s="305"/>
      <c r="BG12" s="305" t="s">
        <v>27</v>
      </c>
      <c r="BH12" s="305" t="s">
        <v>5</v>
      </c>
      <c r="BI12" s="305"/>
      <c r="BJ12" s="305"/>
      <c r="BK12" s="305"/>
      <c r="BL12" s="305"/>
      <c r="BM12" s="307"/>
      <c r="BN12" s="306"/>
      <c r="BO12" s="305"/>
      <c r="BP12" s="305"/>
      <c r="BQ12" s="305"/>
      <c r="BR12" s="305"/>
      <c r="BS12" s="305"/>
      <c r="BT12" s="307"/>
      <c r="BU12" s="305" t="s">
        <v>27</v>
      </c>
      <c r="BV12" s="307" t="s">
        <v>163</v>
      </c>
      <c r="BW12" s="303"/>
      <c r="BX12" s="286"/>
      <c r="BY12" s="286"/>
      <c r="BZ12" s="305"/>
      <c r="CA12" s="305"/>
      <c r="CB12" s="305"/>
      <c r="CC12" s="307"/>
      <c r="CD12" s="305" t="s">
        <v>27</v>
      </c>
      <c r="CE12" s="307" t="s">
        <v>163</v>
      </c>
      <c r="CF12" s="303"/>
      <c r="CG12" s="286"/>
      <c r="CH12" s="286"/>
      <c r="CI12" s="305"/>
      <c r="CJ12" s="305"/>
      <c r="CK12" s="305"/>
      <c r="CL12" s="307"/>
      <c r="CM12" s="303"/>
      <c r="CN12" s="286"/>
      <c r="CO12" s="286"/>
      <c r="CP12" s="303"/>
    </row>
    <row r="13" spans="1:94" s="40" customFormat="1" ht="39.75" customHeight="1">
      <c r="A13" s="304"/>
      <c r="B13" s="304"/>
      <c r="C13" s="304"/>
      <c r="D13" s="304"/>
      <c r="E13" s="304"/>
      <c r="F13" s="304"/>
      <c r="G13" s="304"/>
      <c r="H13" s="304"/>
      <c r="I13" s="304"/>
      <c r="J13" s="305"/>
      <c r="K13" s="305"/>
      <c r="L13" s="305"/>
      <c r="M13" s="305"/>
      <c r="N13" s="305"/>
      <c r="O13" s="305"/>
      <c r="P13" s="305"/>
      <c r="Q13" s="305"/>
      <c r="R13" s="305"/>
      <c r="S13" s="305"/>
      <c r="T13" s="305"/>
      <c r="U13" s="43" t="s">
        <v>164</v>
      </c>
      <c r="V13" s="43" t="s">
        <v>160</v>
      </c>
      <c r="W13" s="305"/>
      <c r="X13" s="305"/>
      <c r="Y13" s="305"/>
      <c r="Z13" s="305"/>
      <c r="AA13" s="305"/>
      <c r="AB13" s="305"/>
      <c r="AC13" s="305"/>
      <c r="AD13" s="305"/>
      <c r="AE13" s="305"/>
      <c r="AF13" s="305"/>
      <c r="AG13" s="306"/>
      <c r="AH13" s="305"/>
      <c r="AI13" s="305"/>
      <c r="AJ13" s="305"/>
      <c r="AK13" s="305"/>
      <c r="AL13" s="305"/>
      <c r="AM13" s="305"/>
      <c r="AN13" s="305"/>
      <c r="AO13" s="305"/>
      <c r="AP13" s="305"/>
      <c r="AQ13" s="305"/>
      <c r="AR13" s="305"/>
      <c r="AS13" s="306"/>
      <c r="AT13" s="305"/>
      <c r="AU13" s="305"/>
      <c r="AV13" s="305"/>
      <c r="AW13" s="305"/>
      <c r="AX13" s="305"/>
      <c r="AY13" s="305"/>
      <c r="AZ13" s="305"/>
      <c r="BA13" s="305"/>
      <c r="BB13" s="305"/>
      <c r="BC13" s="305"/>
      <c r="BD13" s="305"/>
      <c r="BE13" s="305"/>
      <c r="BF13" s="305"/>
      <c r="BG13" s="305"/>
      <c r="BH13" s="43" t="s">
        <v>161</v>
      </c>
      <c r="BI13" s="43" t="s">
        <v>162</v>
      </c>
      <c r="BJ13" s="305"/>
      <c r="BK13" s="305"/>
      <c r="BL13" s="305"/>
      <c r="BM13" s="307"/>
      <c r="BN13" s="306"/>
      <c r="BO13" s="305"/>
      <c r="BP13" s="305"/>
      <c r="BQ13" s="305"/>
      <c r="BR13" s="305"/>
      <c r="BS13" s="305"/>
      <c r="BT13" s="307"/>
      <c r="BU13" s="305"/>
      <c r="BV13" s="307"/>
      <c r="BW13" s="304"/>
      <c r="BX13" s="287"/>
      <c r="BY13" s="287"/>
      <c r="BZ13" s="305"/>
      <c r="CA13" s="305"/>
      <c r="CB13" s="305"/>
      <c r="CC13" s="307"/>
      <c r="CD13" s="305"/>
      <c r="CE13" s="307"/>
      <c r="CF13" s="304"/>
      <c r="CG13" s="287"/>
      <c r="CH13" s="287"/>
      <c r="CI13" s="305"/>
      <c r="CJ13" s="305"/>
      <c r="CK13" s="305"/>
      <c r="CL13" s="307"/>
      <c r="CM13" s="304"/>
      <c r="CN13" s="287"/>
      <c r="CO13" s="287"/>
      <c r="CP13" s="304"/>
    </row>
    <row r="14" spans="1:94" s="45" customFormat="1" ht="30.75" customHeight="1">
      <c r="A14" s="44">
        <v>1</v>
      </c>
      <c r="B14" s="44">
        <f>A14+1</f>
        <v>2</v>
      </c>
      <c r="C14" s="44">
        <v>3</v>
      </c>
      <c r="D14" s="44">
        <f>B14+1</f>
        <v>3</v>
      </c>
      <c r="E14" s="44">
        <f t="shared" ref="E14:AZ14" si="0">D14+1</f>
        <v>4</v>
      </c>
      <c r="F14" s="44">
        <f t="shared" si="0"/>
        <v>5</v>
      </c>
      <c r="G14" s="44">
        <v>4</v>
      </c>
      <c r="H14" s="44">
        <f t="shared" si="0"/>
        <v>5</v>
      </c>
      <c r="I14" s="44">
        <v>6</v>
      </c>
      <c r="J14" s="44">
        <v>7</v>
      </c>
      <c r="K14" s="44">
        <v>8</v>
      </c>
      <c r="L14" s="44">
        <v>9</v>
      </c>
      <c r="M14" s="44">
        <v>10</v>
      </c>
      <c r="N14" s="44">
        <f t="shared" si="0"/>
        <v>11</v>
      </c>
      <c r="O14" s="44">
        <v>11</v>
      </c>
      <c r="P14" s="44">
        <v>12</v>
      </c>
      <c r="Q14" s="44">
        <v>13</v>
      </c>
      <c r="R14" s="44">
        <v>14</v>
      </c>
      <c r="S14" s="44">
        <f t="shared" si="0"/>
        <v>15</v>
      </c>
      <c r="T14" s="44">
        <f t="shared" si="0"/>
        <v>16</v>
      </c>
      <c r="U14" s="44">
        <f t="shared" si="0"/>
        <v>17</v>
      </c>
      <c r="V14" s="44">
        <f t="shared" si="0"/>
        <v>18</v>
      </c>
      <c r="W14" s="44">
        <f t="shared" si="0"/>
        <v>19</v>
      </c>
      <c r="X14" s="44">
        <f t="shared" si="0"/>
        <v>20</v>
      </c>
      <c r="Y14" s="44">
        <f t="shared" si="0"/>
        <v>21</v>
      </c>
      <c r="Z14" s="44">
        <f t="shared" si="0"/>
        <v>22</v>
      </c>
      <c r="AA14" s="44">
        <f t="shared" si="0"/>
        <v>23</v>
      </c>
      <c r="AB14" s="44">
        <f t="shared" si="0"/>
        <v>24</v>
      </c>
      <c r="AC14" s="44">
        <v>17</v>
      </c>
      <c r="AD14" s="44">
        <f t="shared" si="0"/>
        <v>18</v>
      </c>
      <c r="AE14" s="44">
        <f t="shared" si="0"/>
        <v>19</v>
      </c>
      <c r="AF14" s="44">
        <f t="shared" si="0"/>
        <v>20</v>
      </c>
      <c r="AG14" s="44">
        <f t="shared" si="0"/>
        <v>21</v>
      </c>
      <c r="AH14" s="44">
        <f t="shared" si="0"/>
        <v>22</v>
      </c>
      <c r="AI14" s="44">
        <f t="shared" si="0"/>
        <v>23</v>
      </c>
      <c r="AJ14" s="44">
        <f t="shared" si="0"/>
        <v>24</v>
      </c>
      <c r="AK14" s="44">
        <f t="shared" si="0"/>
        <v>25</v>
      </c>
      <c r="AL14" s="44">
        <f t="shared" si="0"/>
        <v>26</v>
      </c>
      <c r="AM14" s="44">
        <f t="shared" si="0"/>
        <v>27</v>
      </c>
      <c r="AN14" s="44">
        <f t="shared" si="0"/>
        <v>28</v>
      </c>
      <c r="AO14" s="44">
        <v>24</v>
      </c>
      <c r="AP14" s="44">
        <f t="shared" si="0"/>
        <v>25</v>
      </c>
      <c r="AQ14" s="44">
        <f t="shared" si="0"/>
        <v>26</v>
      </c>
      <c r="AR14" s="44">
        <f t="shared" si="0"/>
        <v>27</v>
      </c>
      <c r="AS14" s="44">
        <f t="shared" si="0"/>
        <v>28</v>
      </c>
      <c r="AT14" s="44">
        <f t="shared" si="0"/>
        <v>29</v>
      </c>
      <c r="AU14" s="44">
        <f t="shared" si="0"/>
        <v>30</v>
      </c>
      <c r="AV14" s="44">
        <f t="shared" si="0"/>
        <v>31</v>
      </c>
      <c r="AW14" s="44">
        <f t="shared" si="0"/>
        <v>32</v>
      </c>
      <c r="AX14" s="44">
        <f t="shared" si="0"/>
        <v>33</v>
      </c>
      <c r="AY14" s="44">
        <f t="shared" si="0"/>
        <v>34</v>
      </c>
      <c r="AZ14" s="44">
        <f t="shared" si="0"/>
        <v>35</v>
      </c>
      <c r="BA14" s="44">
        <v>15</v>
      </c>
      <c r="BB14" s="44">
        <v>16</v>
      </c>
      <c r="BC14" s="44">
        <v>17</v>
      </c>
      <c r="BD14" s="44">
        <v>18</v>
      </c>
      <c r="BE14" s="44">
        <v>19</v>
      </c>
      <c r="BF14" s="44">
        <v>20</v>
      </c>
      <c r="BG14" s="44">
        <v>21</v>
      </c>
      <c r="BH14" s="44">
        <v>22</v>
      </c>
      <c r="BI14" s="44">
        <v>23</v>
      </c>
      <c r="BJ14" s="44">
        <v>15</v>
      </c>
      <c r="BK14" s="44">
        <v>16</v>
      </c>
      <c r="BL14" s="44">
        <v>17</v>
      </c>
      <c r="BM14" s="44">
        <v>18</v>
      </c>
      <c r="BN14" s="44">
        <v>19</v>
      </c>
      <c r="BO14" s="44">
        <v>20</v>
      </c>
      <c r="BP14" s="44">
        <v>21</v>
      </c>
      <c r="BQ14" s="44">
        <v>22</v>
      </c>
      <c r="BR14" s="44">
        <v>23</v>
      </c>
      <c r="BS14" s="44">
        <v>24</v>
      </c>
      <c r="BT14" s="44">
        <v>25</v>
      </c>
      <c r="BU14" s="44"/>
      <c r="BV14" s="44"/>
      <c r="BW14" s="44">
        <v>26</v>
      </c>
      <c r="BX14" s="44">
        <v>27</v>
      </c>
      <c r="BY14" s="44">
        <v>28</v>
      </c>
      <c r="BZ14" s="44">
        <v>29</v>
      </c>
      <c r="CA14" s="44">
        <v>30</v>
      </c>
      <c r="CB14" s="44">
        <v>31</v>
      </c>
      <c r="CC14" s="44">
        <v>32</v>
      </c>
      <c r="CD14" s="44">
        <f t="shared" ref="CD14:CE14" si="1">CC14+1</f>
        <v>33</v>
      </c>
      <c r="CE14" s="44">
        <f t="shared" si="1"/>
        <v>34</v>
      </c>
      <c r="CF14" s="44">
        <v>33</v>
      </c>
      <c r="CG14" s="44">
        <v>34</v>
      </c>
      <c r="CH14" s="44">
        <v>35</v>
      </c>
      <c r="CI14" s="44">
        <v>36</v>
      </c>
      <c r="CJ14" s="44">
        <v>37</v>
      </c>
      <c r="CK14" s="44">
        <v>38</v>
      </c>
      <c r="CL14" s="44">
        <v>39</v>
      </c>
      <c r="CM14" s="44">
        <v>40</v>
      </c>
      <c r="CN14" s="44">
        <v>41</v>
      </c>
      <c r="CO14" s="44">
        <v>42</v>
      </c>
      <c r="CP14" s="44">
        <v>43</v>
      </c>
    </row>
    <row r="15" spans="1:94" s="45" customFormat="1" ht="35.1" customHeight="1">
      <c r="A15" s="44"/>
      <c r="B15" s="46" t="s">
        <v>8</v>
      </c>
      <c r="C15" s="4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row>
    <row r="16" spans="1:94" s="49" customFormat="1" ht="35.1" customHeight="1">
      <c r="A16" s="47" t="s">
        <v>65</v>
      </c>
      <c r="B16" s="48" t="s">
        <v>165</v>
      </c>
      <c r="C16" s="46"/>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row>
    <row r="17" spans="1:94" ht="35.1" customHeight="1">
      <c r="A17" s="50" t="s">
        <v>19</v>
      </c>
      <c r="B17" s="51" t="s">
        <v>166</v>
      </c>
      <c r="C17" s="51"/>
      <c r="D17" s="52"/>
      <c r="E17" s="52"/>
      <c r="F17" s="52"/>
      <c r="G17" s="53"/>
      <c r="H17" s="53"/>
      <c r="I17" s="53"/>
      <c r="J17" s="53"/>
      <c r="K17" s="53"/>
      <c r="L17" s="53"/>
      <c r="M17" s="53"/>
      <c r="N17" s="53"/>
      <c r="O17" s="53"/>
      <c r="P17" s="53"/>
      <c r="Q17" s="5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row>
    <row r="18" spans="1:94" s="58" customFormat="1" ht="35.1" customHeight="1">
      <c r="A18" s="50">
        <v>1</v>
      </c>
      <c r="B18" s="55" t="s">
        <v>167</v>
      </c>
      <c r="C18" s="55"/>
      <c r="D18" s="56"/>
      <c r="E18" s="56"/>
      <c r="F18" s="56"/>
      <c r="G18" s="56"/>
      <c r="H18" s="56"/>
      <c r="I18" s="56"/>
      <c r="J18" s="5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row>
    <row r="19" spans="1:94" s="58" customFormat="1" ht="35.1" customHeight="1">
      <c r="A19" s="59" t="s">
        <v>30</v>
      </c>
      <c r="B19" s="60" t="s">
        <v>168</v>
      </c>
      <c r="C19" s="60"/>
      <c r="D19" s="56"/>
      <c r="E19" s="56"/>
      <c r="F19" s="56"/>
      <c r="G19" s="56"/>
      <c r="H19" s="56"/>
      <c r="I19" s="56"/>
      <c r="J19" s="56"/>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row>
    <row r="20" spans="1:94" s="63" customFormat="1" ht="35.1" customHeight="1">
      <c r="A20" s="59" t="s">
        <v>79</v>
      </c>
      <c r="B20" s="60" t="s">
        <v>169</v>
      </c>
      <c r="C20" s="60"/>
      <c r="D20" s="61"/>
      <c r="E20" s="61"/>
      <c r="F20" s="61"/>
      <c r="G20" s="61"/>
      <c r="H20" s="61"/>
      <c r="I20" s="61"/>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row>
    <row r="21" spans="1:94" ht="35.1" customHeight="1">
      <c r="A21" s="64" t="s">
        <v>31</v>
      </c>
      <c r="B21" s="65" t="s">
        <v>32</v>
      </c>
      <c r="C21" s="65"/>
      <c r="D21" s="52"/>
      <c r="E21" s="52"/>
      <c r="F21" s="52"/>
      <c r="G21" s="52"/>
      <c r="H21" s="52"/>
      <c r="I21" s="52"/>
      <c r="J21" s="52"/>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row>
    <row r="22" spans="1:94" ht="35.1" customHeight="1">
      <c r="A22" s="64" t="s">
        <v>47</v>
      </c>
      <c r="B22" s="65" t="s">
        <v>32</v>
      </c>
      <c r="C22" s="65"/>
      <c r="D22" s="52"/>
      <c r="E22" s="52"/>
      <c r="F22" s="52"/>
      <c r="G22" s="52"/>
      <c r="H22" s="52"/>
      <c r="I22" s="52"/>
      <c r="J22" s="52"/>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row>
    <row r="23" spans="1:94" ht="35.1" customHeight="1">
      <c r="A23" s="64" t="s">
        <v>33</v>
      </c>
      <c r="B23" s="66" t="s">
        <v>34</v>
      </c>
      <c r="C23" s="66"/>
      <c r="D23" s="52"/>
      <c r="E23" s="52"/>
      <c r="F23" s="52"/>
      <c r="G23" s="52"/>
      <c r="H23" s="52"/>
      <c r="I23" s="52"/>
      <c r="J23" s="52"/>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row>
    <row r="24" spans="1:94" s="63" customFormat="1" ht="35.1" customHeight="1">
      <c r="A24" s="59" t="s">
        <v>81</v>
      </c>
      <c r="B24" s="60" t="s">
        <v>170</v>
      </c>
      <c r="C24" s="60"/>
      <c r="D24" s="61"/>
      <c r="E24" s="61"/>
      <c r="F24" s="61"/>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row>
    <row r="25" spans="1:94" ht="35.1" customHeight="1">
      <c r="A25" s="64" t="s">
        <v>31</v>
      </c>
      <c r="B25" s="65" t="s">
        <v>32</v>
      </c>
      <c r="C25" s="65"/>
      <c r="D25" s="52"/>
      <c r="E25" s="52"/>
      <c r="F25" s="52"/>
      <c r="G25" s="52"/>
      <c r="H25" s="52"/>
      <c r="I25" s="52"/>
      <c r="J25" s="52"/>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row>
    <row r="26" spans="1:94" ht="35.1" customHeight="1">
      <c r="A26" s="64" t="s">
        <v>33</v>
      </c>
      <c r="B26" s="66" t="s">
        <v>34</v>
      </c>
      <c r="C26" s="66"/>
      <c r="D26" s="52"/>
      <c r="E26" s="52"/>
      <c r="F26" s="52"/>
      <c r="G26" s="52"/>
      <c r="H26" s="52"/>
      <c r="I26" s="52"/>
      <c r="J26" s="52"/>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row>
    <row r="27" spans="1:94" s="63" customFormat="1" ht="35.1" customHeight="1">
      <c r="A27" s="59" t="s">
        <v>82</v>
      </c>
      <c r="B27" s="60" t="s">
        <v>171</v>
      </c>
      <c r="C27" s="60"/>
      <c r="D27" s="61"/>
      <c r="E27" s="61"/>
      <c r="F27" s="61"/>
      <c r="G27" s="61"/>
      <c r="H27" s="61"/>
      <c r="I27" s="61"/>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row>
    <row r="28" spans="1:94" ht="35.1" customHeight="1">
      <c r="A28" s="64" t="s">
        <v>31</v>
      </c>
      <c r="B28" s="65" t="s">
        <v>32</v>
      </c>
      <c r="C28" s="65"/>
      <c r="D28" s="52"/>
      <c r="E28" s="52"/>
      <c r="F28" s="52"/>
      <c r="G28" s="52"/>
      <c r="H28" s="52"/>
      <c r="I28" s="52"/>
      <c r="J28" s="52"/>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row>
    <row r="29" spans="1:94" ht="35.1" customHeight="1">
      <c r="A29" s="64" t="s">
        <v>33</v>
      </c>
      <c r="B29" s="66" t="s">
        <v>34</v>
      </c>
      <c r="C29" s="66"/>
      <c r="D29" s="52"/>
      <c r="E29" s="52"/>
      <c r="F29" s="52"/>
      <c r="G29" s="52"/>
      <c r="H29" s="52"/>
      <c r="I29" s="52"/>
      <c r="J29" s="52"/>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row>
    <row r="30" spans="1:94" s="38" customFormat="1" ht="35.1" customHeight="1">
      <c r="A30" s="59" t="s">
        <v>35</v>
      </c>
      <c r="B30" s="60" t="s">
        <v>172</v>
      </c>
      <c r="C30" s="60"/>
      <c r="D30" s="67"/>
      <c r="E30" s="67"/>
      <c r="F30" s="67"/>
      <c r="G30" s="67"/>
      <c r="H30" s="67"/>
      <c r="I30" s="67"/>
      <c r="J30" s="67"/>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row>
    <row r="31" spans="1:94" s="63" customFormat="1" ht="35.1" customHeight="1">
      <c r="A31" s="59" t="s">
        <v>79</v>
      </c>
      <c r="B31" s="60" t="s">
        <v>169</v>
      </c>
      <c r="C31" s="60"/>
      <c r="D31" s="61"/>
      <c r="E31" s="61"/>
      <c r="F31" s="61"/>
      <c r="G31" s="61"/>
      <c r="H31" s="61"/>
      <c r="I31" s="61"/>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row>
    <row r="32" spans="1:94" ht="35.1" customHeight="1">
      <c r="A32" s="64" t="s">
        <v>31</v>
      </c>
      <c r="B32" s="65" t="s">
        <v>32</v>
      </c>
      <c r="C32" s="65"/>
      <c r="D32" s="52"/>
      <c r="E32" s="52"/>
      <c r="F32" s="52"/>
      <c r="G32" s="52"/>
      <c r="H32" s="52"/>
      <c r="I32" s="52"/>
      <c r="J32" s="52"/>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row>
    <row r="33" spans="1:94" ht="35.1" customHeight="1">
      <c r="A33" s="64" t="s">
        <v>33</v>
      </c>
      <c r="B33" s="66" t="s">
        <v>34</v>
      </c>
      <c r="C33" s="66"/>
      <c r="D33" s="52"/>
      <c r="E33" s="52"/>
      <c r="F33" s="52"/>
      <c r="G33" s="52"/>
      <c r="H33" s="52"/>
      <c r="I33" s="52"/>
      <c r="J33" s="52"/>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row>
    <row r="34" spans="1:94" s="63" customFormat="1" ht="35.1" customHeight="1">
      <c r="A34" s="59" t="s">
        <v>81</v>
      </c>
      <c r="B34" s="60" t="s">
        <v>170</v>
      </c>
      <c r="C34" s="60"/>
      <c r="D34" s="61"/>
      <c r="E34" s="61"/>
      <c r="F34" s="61"/>
      <c r="G34" s="61"/>
      <c r="H34" s="61"/>
      <c r="I34" s="61"/>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row>
    <row r="35" spans="1:94" ht="35.1" customHeight="1">
      <c r="A35" s="64" t="s">
        <v>31</v>
      </c>
      <c r="B35" s="65" t="s">
        <v>32</v>
      </c>
      <c r="C35" s="65"/>
      <c r="D35" s="52"/>
      <c r="E35" s="52"/>
      <c r="F35" s="52"/>
      <c r="G35" s="52"/>
      <c r="H35" s="52"/>
      <c r="I35" s="52"/>
      <c r="J35" s="52"/>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row>
    <row r="36" spans="1:94" ht="35.1" customHeight="1">
      <c r="A36" s="64" t="s">
        <v>33</v>
      </c>
      <c r="B36" s="66" t="s">
        <v>34</v>
      </c>
      <c r="C36" s="66"/>
      <c r="D36" s="52"/>
      <c r="E36" s="52"/>
      <c r="F36" s="52"/>
      <c r="G36" s="52"/>
      <c r="H36" s="52"/>
      <c r="I36" s="52"/>
      <c r="J36" s="52"/>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s="63" customFormat="1" ht="35.1" customHeight="1">
      <c r="A37" s="59" t="s">
        <v>82</v>
      </c>
      <c r="B37" s="60" t="s">
        <v>171</v>
      </c>
      <c r="C37" s="60"/>
      <c r="D37" s="61"/>
      <c r="E37" s="61"/>
      <c r="F37" s="61"/>
      <c r="G37" s="61"/>
      <c r="H37" s="61"/>
      <c r="I37" s="61"/>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row>
    <row r="38" spans="1:94" ht="35.1" customHeight="1">
      <c r="A38" s="64" t="s">
        <v>31</v>
      </c>
      <c r="B38" s="65" t="s">
        <v>32</v>
      </c>
      <c r="C38" s="65"/>
      <c r="D38" s="52"/>
      <c r="E38" s="52"/>
      <c r="F38" s="52"/>
      <c r="G38" s="52"/>
      <c r="H38" s="52"/>
      <c r="I38" s="52"/>
      <c r="J38" s="52"/>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row>
    <row r="39" spans="1:94" ht="35.1" customHeight="1">
      <c r="A39" s="64" t="s">
        <v>33</v>
      </c>
      <c r="B39" s="66" t="s">
        <v>34</v>
      </c>
      <c r="C39" s="66"/>
      <c r="D39" s="52"/>
      <c r="E39" s="52"/>
      <c r="F39" s="52"/>
      <c r="G39" s="52"/>
      <c r="H39" s="52"/>
      <c r="I39" s="52"/>
      <c r="J39" s="52"/>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s="38" customFormat="1" ht="35.1" customHeight="1">
      <c r="A40" s="59" t="s">
        <v>173</v>
      </c>
      <c r="B40" s="60" t="s">
        <v>174</v>
      </c>
      <c r="C40" s="60"/>
      <c r="D40" s="60"/>
      <c r="E40" s="67"/>
      <c r="F40" s="67"/>
      <c r="G40" s="67"/>
      <c r="H40" s="67"/>
      <c r="I40" s="67"/>
      <c r="J40" s="67"/>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row>
    <row r="41" spans="1:94" s="63" customFormat="1" ht="35.1" customHeight="1">
      <c r="A41" s="59" t="s">
        <v>79</v>
      </c>
      <c r="B41" s="60" t="s">
        <v>169</v>
      </c>
      <c r="C41" s="60"/>
      <c r="D41" s="61"/>
      <c r="E41" s="61"/>
      <c r="F41" s="61"/>
      <c r="G41" s="61"/>
      <c r="H41" s="61"/>
      <c r="I41" s="61"/>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row>
    <row r="42" spans="1:94" ht="35.1" customHeight="1">
      <c r="A42" s="64" t="s">
        <v>31</v>
      </c>
      <c r="B42" s="65" t="s">
        <v>32</v>
      </c>
      <c r="C42" s="65"/>
      <c r="D42" s="52"/>
      <c r="E42" s="52"/>
      <c r="F42" s="52"/>
      <c r="G42" s="52"/>
      <c r="H42" s="52"/>
      <c r="I42" s="52"/>
      <c r="J42" s="52"/>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row>
    <row r="43" spans="1:94" ht="35.1" customHeight="1">
      <c r="A43" s="64" t="s">
        <v>33</v>
      </c>
      <c r="B43" s="66" t="s">
        <v>34</v>
      </c>
      <c r="C43" s="66"/>
      <c r="D43" s="52"/>
      <c r="E43" s="52"/>
      <c r="F43" s="52"/>
      <c r="G43" s="52"/>
      <c r="H43" s="52"/>
      <c r="I43" s="52"/>
      <c r="J43" s="52"/>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row>
    <row r="44" spans="1:94" s="63" customFormat="1" ht="35.1" customHeight="1">
      <c r="A44" s="59" t="s">
        <v>81</v>
      </c>
      <c r="B44" s="60" t="s">
        <v>170</v>
      </c>
      <c r="C44" s="60"/>
      <c r="D44" s="61"/>
      <c r="E44" s="61"/>
      <c r="F44" s="61"/>
      <c r="G44" s="61"/>
      <c r="H44" s="61"/>
      <c r="I44" s="61"/>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row>
    <row r="45" spans="1:94" ht="35.1" customHeight="1">
      <c r="A45" s="64" t="s">
        <v>31</v>
      </c>
      <c r="B45" s="65" t="s">
        <v>32</v>
      </c>
      <c r="C45" s="65"/>
      <c r="D45" s="52"/>
      <c r="E45" s="52"/>
      <c r="F45" s="52"/>
      <c r="G45" s="52"/>
      <c r="H45" s="52"/>
      <c r="I45" s="52"/>
      <c r="J45" s="52"/>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row>
    <row r="46" spans="1:94" ht="35.1" customHeight="1">
      <c r="A46" s="64" t="s">
        <v>33</v>
      </c>
      <c r="B46" s="66" t="s">
        <v>34</v>
      </c>
      <c r="C46" s="66"/>
      <c r="D46" s="52"/>
      <c r="E46" s="52"/>
      <c r="F46" s="52"/>
      <c r="G46" s="52"/>
      <c r="H46" s="52"/>
      <c r="I46" s="52"/>
      <c r="J46" s="52"/>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row>
    <row r="47" spans="1:94" s="63" customFormat="1" ht="35.1" customHeight="1">
      <c r="A47" s="59" t="s">
        <v>82</v>
      </c>
      <c r="B47" s="60" t="s">
        <v>171</v>
      </c>
      <c r="C47" s="60"/>
      <c r="D47" s="61"/>
      <c r="E47" s="61"/>
      <c r="F47" s="61"/>
      <c r="G47" s="61"/>
      <c r="H47" s="61"/>
      <c r="I47" s="61"/>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row>
    <row r="48" spans="1:94" ht="35.1" customHeight="1">
      <c r="A48" s="64" t="s">
        <v>31</v>
      </c>
      <c r="B48" s="65" t="s">
        <v>32</v>
      </c>
      <c r="C48" s="65"/>
      <c r="D48" s="52"/>
      <c r="E48" s="52"/>
      <c r="F48" s="52"/>
      <c r="G48" s="52"/>
      <c r="H48" s="52"/>
      <c r="I48" s="52"/>
      <c r="J48" s="52"/>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row>
    <row r="49" spans="1:94" ht="35.1" customHeight="1">
      <c r="A49" s="64" t="s">
        <v>33</v>
      </c>
      <c r="B49" s="66" t="s">
        <v>34</v>
      </c>
      <c r="C49" s="66"/>
      <c r="D49" s="52"/>
      <c r="E49" s="52"/>
      <c r="F49" s="52"/>
      <c r="G49" s="52"/>
      <c r="H49" s="52"/>
      <c r="I49" s="52"/>
      <c r="J49" s="52"/>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row>
    <row r="50" spans="1:94" s="63" customFormat="1" ht="35.1" customHeight="1">
      <c r="A50" s="59" t="s">
        <v>175</v>
      </c>
      <c r="B50" s="60" t="s">
        <v>176</v>
      </c>
      <c r="C50" s="60"/>
      <c r="D50" s="61"/>
      <c r="E50" s="61"/>
      <c r="F50" s="61"/>
      <c r="G50" s="61"/>
      <c r="H50" s="61"/>
      <c r="I50" s="61"/>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row>
    <row r="51" spans="1:94" s="63" customFormat="1" ht="35.1" customHeight="1">
      <c r="A51" s="59" t="s">
        <v>79</v>
      </c>
      <c r="B51" s="60" t="s">
        <v>169</v>
      </c>
      <c r="C51" s="60"/>
      <c r="D51" s="61"/>
      <c r="E51" s="61"/>
      <c r="F51" s="61"/>
      <c r="G51" s="61"/>
      <c r="H51" s="61"/>
      <c r="I51" s="61"/>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row>
    <row r="52" spans="1:94" s="63" customFormat="1" ht="35.1" customHeight="1">
      <c r="A52" s="64" t="s">
        <v>31</v>
      </c>
      <c r="B52" s="65" t="s">
        <v>32</v>
      </c>
      <c r="C52" s="65"/>
      <c r="D52" s="61"/>
      <c r="E52" s="61"/>
      <c r="F52" s="61"/>
      <c r="G52" s="61"/>
      <c r="H52" s="61"/>
      <c r="I52" s="61"/>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row>
    <row r="53" spans="1:94" s="63" customFormat="1" ht="35.1" customHeight="1">
      <c r="A53" s="64" t="s">
        <v>33</v>
      </c>
      <c r="B53" s="66" t="s">
        <v>34</v>
      </c>
      <c r="C53" s="66"/>
      <c r="D53" s="61"/>
      <c r="E53" s="61"/>
      <c r="F53" s="61"/>
      <c r="G53" s="61"/>
      <c r="H53" s="61"/>
      <c r="I53" s="61"/>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row>
    <row r="54" spans="1:94" s="63" customFormat="1" ht="35.1" customHeight="1">
      <c r="A54" s="59" t="s">
        <v>81</v>
      </c>
      <c r="B54" s="60" t="s">
        <v>170</v>
      </c>
      <c r="C54" s="60"/>
      <c r="D54" s="61"/>
      <c r="E54" s="61"/>
      <c r="F54" s="61"/>
      <c r="G54" s="61"/>
      <c r="H54" s="61"/>
      <c r="I54" s="61"/>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row>
    <row r="55" spans="1:94" s="63" customFormat="1" ht="35.1" customHeight="1">
      <c r="A55" s="64" t="s">
        <v>31</v>
      </c>
      <c r="B55" s="65" t="s">
        <v>32</v>
      </c>
      <c r="C55" s="65"/>
      <c r="D55" s="61"/>
      <c r="E55" s="61"/>
      <c r="F55" s="61"/>
      <c r="G55" s="61"/>
      <c r="H55" s="61"/>
      <c r="I55" s="61"/>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row>
    <row r="56" spans="1:94" s="63" customFormat="1" ht="35.1" customHeight="1">
      <c r="A56" s="64" t="s">
        <v>33</v>
      </c>
      <c r="B56" s="66" t="s">
        <v>34</v>
      </c>
      <c r="C56" s="66"/>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row>
    <row r="57" spans="1:94" ht="35.1" customHeight="1">
      <c r="A57" s="59" t="s">
        <v>82</v>
      </c>
      <c r="B57" s="60" t="s">
        <v>171</v>
      </c>
      <c r="C57" s="60"/>
      <c r="D57" s="52"/>
      <c r="E57" s="52"/>
      <c r="F57" s="52"/>
      <c r="G57" s="52"/>
      <c r="H57" s="52"/>
      <c r="I57" s="52"/>
      <c r="J57" s="52"/>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row>
    <row r="58" spans="1:94" ht="35.1" customHeight="1">
      <c r="A58" s="64" t="s">
        <v>31</v>
      </c>
      <c r="B58" s="65" t="s">
        <v>32</v>
      </c>
      <c r="C58" s="65"/>
      <c r="D58" s="52"/>
      <c r="E58" s="52"/>
      <c r="F58" s="52"/>
      <c r="G58" s="52"/>
      <c r="H58" s="52"/>
      <c r="I58" s="52"/>
      <c r="J58" s="52"/>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row>
    <row r="59" spans="1:94" ht="35.1" customHeight="1">
      <c r="A59" s="64" t="s">
        <v>33</v>
      </c>
      <c r="B59" s="66" t="s">
        <v>34</v>
      </c>
      <c r="C59" s="66"/>
      <c r="D59" s="52"/>
      <c r="E59" s="52"/>
      <c r="F59" s="52"/>
      <c r="G59" s="52"/>
      <c r="H59" s="52"/>
      <c r="I59" s="52"/>
      <c r="J59" s="52"/>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row>
    <row r="60" spans="1:94" ht="35.1" customHeight="1">
      <c r="A60" s="50" t="s">
        <v>20</v>
      </c>
      <c r="B60" s="51" t="s">
        <v>166</v>
      </c>
      <c r="C60" s="51"/>
      <c r="D60" s="52"/>
      <c r="E60" s="52"/>
      <c r="F60" s="52"/>
      <c r="G60" s="52"/>
      <c r="H60" s="52"/>
      <c r="I60" s="52"/>
      <c r="J60" s="52"/>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row>
    <row r="61" spans="1:94" ht="35.1" customHeight="1">
      <c r="A61" s="64" t="s">
        <v>33</v>
      </c>
      <c r="B61" s="55" t="s">
        <v>112</v>
      </c>
      <c r="C61" s="55"/>
      <c r="D61" s="52"/>
      <c r="E61" s="52"/>
      <c r="F61" s="52"/>
      <c r="G61" s="52"/>
      <c r="H61" s="52"/>
      <c r="I61" s="52"/>
      <c r="J61" s="52"/>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row>
    <row r="62" spans="1:94" ht="35.1" customHeight="1">
      <c r="A62" s="50" t="s">
        <v>70</v>
      </c>
      <c r="B62" s="55" t="s">
        <v>177</v>
      </c>
      <c r="C62" s="46"/>
      <c r="D62" s="52"/>
      <c r="E62" s="52"/>
      <c r="F62" s="52"/>
      <c r="G62" s="52"/>
      <c r="H62" s="52"/>
      <c r="I62" s="52"/>
      <c r="J62" s="52"/>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row>
    <row r="63" spans="1:94" s="58" customFormat="1" ht="35.1" customHeight="1">
      <c r="A63" s="50" t="s">
        <v>33</v>
      </c>
      <c r="B63" s="55" t="s">
        <v>178</v>
      </c>
      <c r="C63" s="55"/>
      <c r="D63" s="56"/>
      <c r="E63" s="56"/>
      <c r="F63" s="56"/>
      <c r="G63" s="56"/>
      <c r="H63" s="56"/>
      <c r="I63" s="56"/>
      <c r="J63" s="5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49" customFormat="1" ht="12.75" customHeight="1">
      <c r="A64" s="47"/>
      <c r="B64" s="46"/>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row>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sheetData>
  <mergeCells count="161">
    <mergeCell ref="A2:CP2"/>
    <mergeCell ref="A4:CP4"/>
    <mergeCell ref="N12:N13"/>
    <mergeCell ref="Q12:Q13"/>
    <mergeCell ref="R12:R13"/>
    <mergeCell ref="BE12:BE13"/>
    <mergeCell ref="BG12:BG13"/>
    <mergeCell ref="BH12:BI12"/>
    <mergeCell ref="CC11:CC13"/>
    <mergeCell ref="CD11:CE11"/>
    <mergeCell ref="CG11:CG13"/>
    <mergeCell ref="CH11:CH13"/>
    <mergeCell ref="CK11:CK13"/>
    <mergeCell ref="CL11:CL13"/>
    <mergeCell ref="CD12:CD13"/>
    <mergeCell ref="CE12:CE13"/>
    <mergeCell ref="BS11:BS13"/>
    <mergeCell ref="BT11:BT13"/>
    <mergeCell ref="BU11:BV11"/>
    <mergeCell ref="BX11:BX13"/>
    <mergeCell ref="BY11:BY13"/>
    <mergeCell ref="CB11:CB13"/>
    <mergeCell ref="BU12:BU13"/>
    <mergeCell ref="BV12:BV13"/>
    <mergeCell ref="CJ10:CJ13"/>
    <mergeCell ref="AK10:AK13"/>
    <mergeCell ref="AL10:AM10"/>
    <mergeCell ref="AP10:AP13"/>
    <mergeCell ref="AQ10:AQ13"/>
    <mergeCell ref="AS10:AS13"/>
    <mergeCell ref="AT10:AU10"/>
    <mergeCell ref="AU11:AU13"/>
    <mergeCell ref="CB10:CC10"/>
    <mergeCell ref="AO8:AO13"/>
    <mergeCell ref="BF11:BF13"/>
    <mergeCell ref="BG11:BI11"/>
    <mergeCell ref="BL11:BL13"/>
    <mergeCell ref="BM11:BM13"/>
    <mergeCell ref="BO11:BO13"/>
    <mergeCell ref="BP11:BP13"/>
    <mergeCell ref="CJ9:CL9"/>
    <mergeCell ref="Q11:R11"/>
    <mergeCell ref="T11:T13"/>
    <mergeCell ref="U11:V11"/>
    <mergeCell ref="Z11:Z13"/>
    <mergeCell ref="AA11:AA13"/>
    <mergeCell ref="AF11:AF13"/>
    <mergeCell ref="CF10:CF13"/>
    <mergeCell ref="CG10:CH10"/>
    <mergeCell ref="AL11:AL13"/>
    <mergeCell ref="AM11:AM13"/>
    <mergeCell ref="AR11:AR13"/>
    <mergeCell ref="AT11:AT13"/>
    <mergeCell ref="BX10:BY10"/>
    <mergeCell ref="T9:V10"/>
    <mergeCell ref="W9:W13"/>
    <mergeCell ref="Y9:AA9"/>
    <mergeCell ref="AB9:AB13"/>
    <mergeCell ref="AD9:AF9"/>
    <mergeCell ref="AG9:AI9"/>
    <mergeCell ref="AH11:AH13"/>
    <mergeCell ref="AI11:AI13"/>
    <mergeCell ref="AP9:AR9"/>
    <mergeCell ref="AS9:AU9"/>
    <mergeCell ref="AW9:AY9"/>
    <mergeCell ref="CN10:CO10"/>
    <mergeCell ref="CN11:CN13"/>
    <mergeCell ref="CO11:CO13"/>
    <mergeCell ref="AW10:AW13"/>
    <mergeCell ref="AX10:AY10"/>
    <mergeCell ref="BK10:BK13"/>
    <mergeCell ref="BL10:BM10"/>
    <mergeCell ref="BN10:BN13"/>
    <mergeCell ref="BO10:BP10"/>
    <mergeCell ref="AX11:AX13"/>
    <mergeCell ref="AY11:AY13"/>
    <mergeCell ref="BC11:BC13"/>
    <mergeCell ref="BD11:BD13"/>
    <mergeCell ref="BJ8:BJ13"/>
    <mergeCell ref="BK8:BP8"/>
    <mergeCell ref="BQ8:BQ13"/>
    <mergeCell ref="BR8:BY8"/>
    <mergeCell ref="BC8:BI8"/>
    <mergeCell ref="BZ8:BZ13"/>
    <mergeCell ref="CA8:CH8"/>
    <mergeCell ref="CA9:CE9"/>
    <mergeCell ref="CF9:CH9"/>
    <mergeCell ref="CA10:CA13"/>
    <mergeCell ref="AZ9:AZ13"/>
    <mergeCell ref="CM9:CO9"/>
    <mergeCell ref="L10:L13"/>
    <mergeCell ref="M10:M13"/>
    <mergeCell ref="O10:O13"/>
    <mergeCell ref="P10:R10"/>
    <mergeCell ref="Y10:Y13"/>
    <mergeCell ref="Z10:AA10"/>
    <mergeCell ref="AD10:AD13"/>
    <mergeCell ref="AE10:AE13"/>
    <mergeCell ref="BC9:BE10"/>
    <mergeCell ref="BF9:BI10"/>
    <mergeCell ref="BK9:BM9"/>
    <mergeCell ref="BN9:BP9"/>
    <mergeCell ref="BR9:BV9"/>
    <mergeCell ref="BW9:BY9"/>
    <mergeCell ref="BR10:BR13"/>
    <mergeCell ref="BS10:BT10"/>
    <mergeCell ref="BW10:BW13"/>
    <mergeCell ref="CI8:CI13"/>
    <mergeCell ref="CJ8:CO8"/>
    <mergeCell ref="L9:M9"/>
    <mergeCell ref="O9:R9"/>
    <mergeCell ref="CK10:CL10"/>
    <mergeCell ref="CM10:CM13"/>
    <mergeCell ref="K7:R7"/>
    <mergeCell ref="BA7:BA13"/>
    <mergeCell ref="BB7:BI7"/>
    <mergeCell ref="K8:K13"/>
    <mergeCell ref="X6:AB7"/>
    <mergeCell ref="AC6:AI7"/>
    <mergeCell ref="AJ6:AN7"/>
    <mergeCell ref="AO6:AU7"/>
    <mergeCell ref="AV6:AZ7"/>
    <mergeCell ref="BA6:BI6"/>
    <mergeCell ref="X8:X13"/>
    <mergeCell ref="Y8:AB8"/>
    <mergeCell ref="AC8:AC13"/>
    <mergeCell ref="AD8:AI8"/>
    <mergeCell ref="AJ8:AJ13"/>
    <mergeCell ref="AK8:AN8"/>
    <mergeCell ref="AK9:AM9"/>
    <mergeCell ref="AN9:AN13"/>
    <mergeCell ref="AG10:AG13"/>
    <mergeCell ref="AH10:AI10"/>
    <mergeCell ref="AP8:AU8"/>
    <mergeCell ref="AV8:AV13"/>
    <mergeCell ref="AW8:AZ8"/>
    <mergeCell ref="BB8:BB13"/>
    <mergeCell ref="A1:CP1"/>
    <mergeCell ref="A3:CP3"/>
    <mergeCell ref="A5:CP5"/>
    <mergeCell ref="A6:A13"/>
    <mergeCell ref="B6:B13"/>
    <mergeCell ref="C6:C13"/>
    <mergeCell ref="D6:D13"/>
    <mergeCell ref="E6:E13"/>
    <mergeCell ref="F6:F13"/>
    <mergeCell ref="G6:G13"/>
    <mergeCell ref="H6:H13"/>
    <mergeCell ref="I6:I13"/>
    <mergeCell ref="J6:R6"/>
    <mergeCell ref="S6:W7"/>
    <mergeCell ref="L8:R8"/>
    <mergeCell ref="S8:S13"/>
    <mergeCell ref="T8:W8"/>
    <mergeCell ref="P11:P13"/>
    <mergeCell ref="BJ6:BP7"/>
    <mergeCell ref="BQ6:BY7"/>
    <mergeCell ref="BZ6:CH7"/>
    <mergeCell ref="CI6:CO7"/>
    <mergeCell ref="CP6:CP13"/>
    <mergeCell ref="J7:J13"/>
  </mergeCells>
  <printOptions horizontalCentered="1"/>
  <pageMargins left="0.59055118110236227" right="0.43307086614173229" top="0.74803149606299213" bottom="0.39370078740157483" header="0.31496062992125984" footer="0.31496062992125984"/>
  <pageSetup paperSize="9" scale="37" fitToHeight="0" orientation="landscape" r:id="rId1"/>
  <headerFooter differentFirst="1" alignWithMargins="0">
    <oddFooter>&amp;R&amp;14&amp;P/&amp;N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3"/>
  <sheetViews>
    <sheetView view="pageBreakPreview" zoomScale="60" workbookViewId="0">
      <selection activeCell="A4" sqref="A4:AD4"/>
    </sheetView>
  </sheetViews>
  <sheetFormatPr defaultRowHeight="12.75"/>
  <cols>
    <col min="1" max="1" width="6.1640625" customWidth="1"/>
    <col min="2" max="2" width="49.33203125" style="166" customWidth="1"/>
    <col min="3" max="5" width="21.33203125" style="208" hidden="1" customWidth="1"/>
    <col min="6" max="6" width="23.33203125" style="208" hidden="1" customWidth="1"/>
    <col min="7" max="7" width="21.83203125" style="209" hidden="1" customWidth="1"/>
    <col min="8" max="8" width="21.33203125" style="208" hidden="1" customWidth="1"/>
    <col min="9" max="9" width="23.33203125" style="208" hidden="1" customWidth="1"/>
    <col min="10" max="10" width="21.83203125" style="209" hidden="1" customWidth="1"/>
    <col min="11" max="11" width="21.33203125" style="208" hidden="1" customWidth="1"/>
    <col min="12" max="12" width="19.5" style="208" hidden="1" customWidth="1"/>
    <col min="13" max="13" width="21.33203125" style="208" hidden="1" customWidth="1"/>
    <col min="14" max="14" width="16" style="208" hidden="1" customWidth="1"/>
    <col min="15" max="15" width="23.33203125" style="208" hidden="1" customWidth="1"/>
    <col min="16" max="16" width="21.83203125" style="209" hidden="1" customWidth="1"/>
    <col min="17" max="17" width="21.33203125" style="208" hidden="1" customWidth="1"/>
    <col min="18" max="18" width="23.33203125" style="208" hidden="1" customWidth="1"/>
    <col min="19" max="19" width="21.83203125" style="209" hidden="1" customWidth="1"/>
    <col min="20" max="20" width="25" style="208" hidden="1" customWidth="1"/>
    <col min="21" max="21" width="19.5" style="166" customWidth="1"/>
    <col min="22" max="22" width="21.33203125" style="166" customWidth="1"/>
    <col min="23" max="23" width="17.5" style="166" customWidth="1"/>
    <col min="24" max="24" width="23.33203125" style="208" hidden="1" customWidth="1"/>
    <col min="25" max="25" width="21.83203125" style="209" hidden="1" customWidth="1"/>
    <col min="26" max="26" width="21.33203125" style="208" hidden="1" customWidth="1"/>
    <col min="27" max="27" width="23.33203125" style="101" customWidth="1"/>
    <col min="28" max="28" width="21.83203125" style="169" customWidth="1"/>
    <col min="29" max="29" width="25" style="101" customWidth="1"/>
    <col min="30" max="30" width="18.6640625" customWidth="1"/>
    <col min="32" max="32" width="22" customWidth="1"/>
  </cols>
  <sheetData>
    <row r="2" spans="1:32" ht="17.25" customHeight="1">
      <c r="A2" s="333" t="s">
        <v>284</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row>
    <row r="3" spans="1:32" ht="40.5" customHeight="1">
      <c r="A3" s="335" t="s">
        <v>404</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row>
    <row r="4" spans="1:32" ht="29.25" customHeight="1">
      <c r="A4" s="337" t="s">
        <v>501</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row>
    <row r="5" spans="1:32" ht="18.75">
      <c r="A5" s="334" t="s">
        <v>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row>
    <row r="6" spans="1:32" s="247" customFormat="1" ht="57.75" customHeight="1">
      <c r="A6" s="339" t="s">
        <v>133</v>
      </c>
      <c r="B6" s="339" t="s">
        <v>295</v>
      </c>
      <c r="C6" s="323" t="s">
        <v>390</v>
      </c>
      <c r="D6" s="324"/>
      <c r="E6" s="325"/>
      <c r="F6" s="329" t="s">
        <v>407</v>
      </c>
      <c r="G6" s="330"/>
      <c r="H6" s="330"/>
      <c r="I6" s="330"/>
      <c r="J6" s="330"/>
      <c r="K6" s="331"/>
      <c r="L6" s="323" t="s">
        <v>390</v>
      </c>
      <c r="M6" s="324"/>
      <c r="N6" s="325"/>
      <c r="O6" s="329" t="s">
        <v>407</v>
      </c>
      <c r="P6" s="330"/>
      <c r="Q6" s="330"/>
      <c r="R6" s="330"/>
      <c r="S6" s="330"/>
      <c r="T6" s="331"/>
      <c r="U6" s="342" t="s">
        <v>390</v>
      </c>
      <c r="V6" s="343"/>
      <c r="W6" s="344"/>
      <c r="X6" s="348" t="s">
        <v>407</v>
      </c>
      <c r="Y6" s="349"/>
      <c r="Z6" s="349"/>
      <c r="AA6" s="349"/>
      <c r="AB6" s="349"/>
      <c r="AC6" s="350"/>
      <c r="AD6" s="339" t="s">
        <v>3</v>
      </c>
    </row>
    <row r="7" spans="1:32" s="247" customFormat="1" ht="45.75" customHeight="1">
      <c r="A7" s="340"/>
      <c r="B7" s="340"/>
      <c r="C7" s="326"/>
      <c r="D7" s="327"/>
      <c r="E7" s="328"/>
      <c r="F7" s="332" t="s">
        <v>406</v>
      </c>
      <c r="G7" s="322"/>
      <c r="H7" s="322"/>
      <c r="I7" s="332" t="s">
        <v>426</v>
      </c>
      <c r="J7" s="322"/>
      <c r="K7" s="322"/>
      <c r="L7" s="326"/>
      <c r="M7" s="327"/>
      <c r="N7" s="328"/>
      <c r="O7" s="332" t="s">
        <v>406</v>
      </c>
      <c r="P7" s="322"/>
      <c r="Q7" s="322"/>
      <c r="R7" s="322" t="s">
        <v>472</v>
      </c>
      <c r="S7" s="322"/>
      <c r="T7" s="322"/>
      <c r="U7" s="345"/>
      <c r="V7" s="346"/>
      <c r="W7" s="347"/>
      <c r="X7" s="332" t="s">
        <v>406</v>
      </c>
      <c r="Y7" s="322"/>
      <c r="Z7" s="322"/>
      <c r="AA7" s="351" t="s">
        <v>466</v>
      </c>
      <c r="AB7" s="351"/>
      <c r="AC7" s="351"/>
      <c r="AD7" s="340"/>
    </row>
    <row r="8" spans="1:32" s="247" customFormat="1" ht="21.75" customHeight="1">
      <c r="A8" s="340"/>
      <c r="B8" s="340"/>
      <c r="C8" s="322" t="s">
        <v>393</v>
      </c>
      <c r="D8" s="322" t="s">
        <v>28</v>
      </c>
      <c r="E8" s="322"/>
      <c r="F8" s="322" t="s">
        <v>393</v>
      </c>
      <c r="G8" s="322" t="s">
        <v>28</v>
      </c>
      <c r="H8" s="322"/>
      <c r="I8" s="322" t="s">
        <v>393</v>
      </c>
      <c r="J8" s="322" t="s">
        <v>28</v>
      </c>
      <c r="K8" s="322"/>
      <c r="L8" s="322" t="s">
        <v>393</v>
      </c>
      <c r="M8" s="322" t="s">
        <v>28</v>
      </c>
      <c r="N8" s="322"/>
      <c r="O8" s="322" t="s">
        <v>393</v>
      </c>
      <c r="P8" s="322" t="s">
        <v>28</v>
      </c>
      <c r="Q8" s="322"/>
      <c r="R8" s="322" t="s">
        <v>393</v>
      </c>
      <c r="S8" s="322" t="s">
        <v>28</v>
      </c>
      <c r="T8" s="322"/>
      <c r="U8" s="352" t="s">
        <v>393</v>
      </c>
      <c r="V8" s="352" t="s">
        <v>28</v>
      </c>
      <c r="W8" s="352"/>
      <c r="X8" s="322" t="s">
        <v>393</v>
      </c>
      <c r="Y8" s="322" t="s">
        <v>28</v>
      </c>
      <c r="Z8" s="322"/>
      <c r="AA8" s="351" t="s">
        <v>393</v>
      </c>
      <c r="AB8" s="351" t="s">
        <v>28</v>
      </c>
      <c r="AC8" s="351"/>
      <c r="AD8" s="340"/>
    </row>
    <row r="9" spans="1:32" s="247" customFormat="1" ht="32.25" customHeight="1">
      <c r="A9" s="341"/>
      <c r="B9" s="341"/>
      <c r="C9" s="322"/>
      <c r="D9" s="242" t="s">
        <v>391</v>
      </c>
      <c r="E9" s="242" t="s">
        <v>296</v>
      </c>
      <c r="F9" s="322"/>
      <c r="G9" s="203" t="s">
        <v>392</v>
      </c>
      <c r="H9" s="242" t="s">
        <v>296</v>
      </c>
      <c r="I9" s="322"/>
      <c r="J9" s="203" t="s">
        <v>392</v>
      </c>
      <c r="K9" s="242" t="s">
        <v>296</v>
      </c>
      <c r="L9" s="322"/>
      <c r="M9" s="242" t="s">
        <v>391</v>
      </c>
      <c r="N9" s="242" t="s">
        <v>296</v>
      </c>
      <c r="O9" s="322"/>
      <c r="P9" s="203" t="s">
        <v>392</v>
      </c>
      <c r="Q9" s="242" t="s">
        <v>296</v>
      </c>
      <c r="R9" s="322"/>
      <c r="S9" s="203" t="s">
        <v>392</v>
      </c>
      <c r="T9" s="242" t="s">
        <v>443</v>
      </c>
      <c r="U9" s="352"/>
      <c r="V9" s="243" t="s">
        <v>391</v>
      </c>
      <c r="W9" s="243" t="s">
        <v>296</v>
      </c>
      <c r="X9" s="322"/>
      <c r="Y9" s="203" t="s">
        <v>392</v>
      </c>
      <c r="Z9" s="242" t="s">
        <v>296</v>
      </c>
      <c r="AA9" s="351"/>
      <c r="AB9" s="195" t="s">
        <v>392</v>
      </c>
      <c r="AC9" s="239" t="s">
        <v>443</v>
      </c>
      <c r="AD9" s="341"/>
    </row>
    <row r="10" spans="1:32" s="247" customFormat="1" ht="17.25">
      <c r="A10" s="158">
        <v>1</v>
      </c>
      <c r="B10" s="158">
        <v>2</v>
      </c>
      <c r="C10" s="241">
        <v>3</v>
      </c>
      <c r="D10" s="241">
        <v>4</v>
      </c>
      <c r="E10" s="241">
        <v>5</v>
      </c>
      <c r="F10" s="241">
        <v>6</v>
      </c>
      <c r="G10" s="241">
        <v>7</v>
      </c>
      <c r="H10" s="241">
        <v>8</v>
      </c>
      <c r="I10" s="241">
        <v>6</v>
      </c>
      <c r="J10" s="241">
        <v>7</v>
      </c>
      <c r="K10" s="241">
        <v>8</v>
      </c>
      <c r="L10" s="241">
        <v>3</v>
      </c>
      <c r="M10" s="241">
        <v>4</v>
      </c>
      <c r="N10" s="241">
        <v>5</v>
      </c>
      <c r="O10" s="241">
        <v>6</v>
      </c>
      <c r="P10" s="241">
        <v>7</v>
      </c>
      <c r="Q10" s="241">
        <v>8</v>
      </c>
      <c r="R10" s="241">
        <v>6</v>
      </c>
      <c r="S10" s="241">
        <v>7</v>
      </c>
      <c r="T10" s="241">
        <v>8</v>
      </c>
      <c r="U10" s="158">
        <v>3</v>
      </c>
      <c r="V10" s="158">
        <v>4</v>
      </c>
      <c r="W10" s="158">
        <v>5</v>
      </c>
      <c r="X10" s="241">
        <v>6</v>
      </c>
      <c r="Y10" s="241">
        <v>7</v>
      </c>
      <c r="Z10" s="241">
        <v>8</v>
      </c>
      <c r="AA10" s="240">
        <v>6</v>
      </c>
      <c r="AB10" s="240">
        <v>7</v>
      </c>
      <c r="AC10" s="240">
        <v>8</v>
      </c>
      <c r="AD10" s="158">
        <v>9</v>
      </c>
    </row>
    <row r="11" spans="1:32" ht="20.25" customHeight="1">
      <c r="A11" s="194"/>
      <c r="B11" s="194" t="s">
        <v>297</v>
      </c>
      <c r="C11" s="204">
        <f t="shared" ref="C11:E11" si="0">C12</f>
        <v>155130</v>
      </c>
      <c r="D11" s="204">
        <f t="shared" si="0"/>
        <v>155130</v>
      </c>
      <c r="E11" s="205">
        <f t="shared" si="0"/>
        <v>0</v>
      </c>
      <c r="F11" s="204">
        <f t="shared" ref="F11:AC11" si="1">F12</f>
        <v>210802.14643353844</v>
      </c>
      <c r="G11" s="204">
        <f t="shared" si="1"/>
        <v>210802.14643353844</v>
      </c>
      <c r="H11" s="205">
        <f t="shared" si="1"/>
        <v>0</v>
      </c>
      <c r="I11" s="204">
        <f t="shared" si="1"/>
        <v>214674.74146799996</v>
      </c>
      <c r="J11" s="204">
        <f t="shared" si="1"/>
        <v>213358.74146799996</v>
      </c>
      <c r="K11" s="205">
        <f t="shared" si="1"/>
        <v>1316</v>
      </c>
      <c r="L11" s="204">
        <f t="shared" si="1"/>
        <v>155130</v>
      </c>
      <c r="M11" s="204">
        <f t="shared" si="1"/>
        <v>155130</v>
      </c>
      <c r="N11" s="205">
        <f t="shared" si="1"/>
        <v>0</v>
      </c>
      <c r="O11" s="204">
        <f t="shared" si="1"/>
        <v>213358.74146799996</v>
      </c>
      <c r="P11" s="204">
        <f t="shared" si="1"/>
        <v>213358.74146799996</v>
      </c>
      <c r="Q11" s="205">
        <f t="shared" si="1"/>
        <v>0</v>
      </c>
      <c r="R11" s="204">
        <f t="shared" si="1"/>
        <v>219209.76710902562</v>
      </c>
      <c r="S11" s="204">
        <f t="shared" si="1"/>
        <v>211864.76710902562</v>
      </c>
      <c r="T11" s="205">
        <f t="shared" si="1"/>
        <v>7345</v>
      </c>
      <c r="U11" s="181">
        <f t="shared" si="1"/>
        <v>155130</v>
      </c>
      <c r="V11" s="181">
        <f t="shared" si="1"/>
        <v>155130</v>
      </c>
      <c r="W11" s="182">
        <f t="shared" si="1"/>
        <v>0</v>
      </c>
      <c r="X11" s="204">
        <f t="shared" si="1"/>
        <v>0</v>
      </c>
      <c r="Y11" s="204">
        <f t="shared" si="1"/>
        <v>0</v>
      </c>
      <c r="Z11" s="205">
        <f t="shared" si="1"/>
        <v>0</v>
      </c>
      <c r="AA11" s="181">
        <f t="shared" si="1"/>
        <v>355186.27591358975</v>
      </c>
      <c r="AB11" s="181">
        <f t="shared" si="1"/>
        <v>339489.27591358975</v>
      </c>
      <c r="AC11" s="182">
        <f t="shared" si="1"/>
        <v>15697</v>
      </c>
      <c r="AD11" s="159"/>
      <c r="AF11" s="168"/>
    </row>
    <row r="12" spans="1:32" ht="23.25" customHeight="1">
      <c r="A12" s="194" t="s">
        <v>65</v>
      </c>
      <c r="B12" s="194" t="s">
        <v>298</v>
      </c>
      <c r="C12" s="204">
        <f t="shared" ref="C12:E12" si="2">C13+C17+C20+C21+C22+C23</f>
        <v>155130</v>
      </c>
      <c r="D12" s="204">
        <f t="shared" si="2"/>
        <v>155130</v>
      </c>
      <c r="E12" s="205">
        <f t="shared" si="2"/>
        <v>0</v>
      </c>
      <c r="F12" s="204">
        <f t="shared" ref="F12:N12" si="3">F13+F17+F20+F21+F22+F23</f>
        <v>210802.14643353844</v>
      </c>
      <c r="G12" s="204">
        <f t="shared" si="3"/>
        <v>210802.14643353844</v>
      </c>
      <c r="H12" s="205">
        <f t="shared" si="3"/>
        <v>0</v>
      </c>
      <c r="I12" s="204">
        <f t="shared" si="3"/>
        <v>214674.74146799996</v>
      </c>
      <c r="J12" s="204">
        <f t="shared" si="3"/>
        <v>213358.74146799996</v>
      </c>
      <c r="K12" s="205">
        <f t="shared" si="3"/>
        <v>1316</v>
      </c>
      <c r="L12" s="204">
        <f t="shared" si="3"/>
        <v>155130</v>
      </c>
      <c r="M12" s="204">
        <f t="shared" si="3"/>
        <v>155130</v>
      </c>
      <c r="N12" s="205">
        <f t="shared" si="3"/>
        <v>0</v>
      </c>
      <c r="O12" s="204">
        <f t="shared" ref="O12:W12" si="4">O13+O17+O20+O21+O22+O23</f>
        <v>213358.74146799996</v>
      </c>
      <c r="P12" s="204">
        <f t="shared" si="4"/>
        <v>213358.74146799996</v>
      </c>
      <c r="Q12" s="205">
        <f t="shared" si="4"/>
        <v>0</v>
      </c>
      <c r="R12" s="204">
        <f t="shared" si="4"/>
        <v>219209.76710902562</v>
      </c>
      <c r="S12" s="204">
        <f t="shared" si="4"/>
        <v>211864.76710902562</v>
      </c>
      <c r="T12" s="205">
        <f t="shared" si="4"/>
        <v>7345</v>
      </c>
      <c r="U12" s="181">
        <f t="shared" si="4"/>
        <v>155130</v>
      </c>
      <c r="V12" s="181">
        <f t="shared" si="4"/>
        <v>155130</v>
      </c>
      <c r="W12" s="182">
        <f t="shared" si="4"/>
        <v>0</v>
      </c>
      <c r="X12" s="204">
        <f t="shared" ref="X12:AC12" si="5">X13+X17+X20+X21+X22+X23</f>
        <v>0</v>
      </c>
      <c r="Y12" s="204">
        <f t="shared" si="5"/>
        <v>0</v>
      </c>
      <c r="Z12" s="205">
        <f t="shared" si="5"/>
        <v>0</v>
      </c>
      <c r="AA12" s="181">
        <f t="shared" si="5"/>
        <v>355186.27591358975</v>
      </c>
      <c r="AB12" s="181">
        <f t="shared" si="5"/>
        <v>339489.27591358975</v>
      </c>
      <c r="AC12" s="182">
        <f t="shared" si="5"/>
        <v>15697</v>
      </c>
      <c r="AD12" s="160"/>
    </row>
    <row r="13" spans="1:32" ht="52.5" customHeight="1">
      <c r="A13" s="194" t="s">
        <v>19</v>
      </c>
      <c r="B13" s="161" t="str">
        <f>'Biểu 2'!B13</f>
        <v>Nguồn vốn cân đối NSĐP theo tiêu chí quy định tại Quyết định số 26/2020/QĐ-TTg</v>
      </c>
      <c r="C13" s="204">
        <f t="shared" ref="C13:E13" si="6">C14+C15+C16</f>
        <v>52790</v>
      </c>
      <c r="D13" s="204">
        <f t="shared" si="6"/>
        <v>52790</v>
      </c>
      <c r="E13" s="206">
        <f t="shared" si="6"/>
        <v>0</v>
      </c>
      <c r="F13" s="204">
        <f t="shared" ref="F13:N13" si="7">F14+F15+F16</f>
        <v>49014</v>
      </c>
      <c r="G13" s="204">
        <f t="shared" si="7"/>
        <v>49014</v>
      </c>
      <c r="H13" s="206">
        <f t="shared" si="7"/>
        <v>0</v>
      </c>
      <c r="I13" s="204">
        <f t="shared" si="7"/>
        <v>52790</v>
      </c>
      <c r="J13" s="204">
        <f t="shared" si="7"/>
        <v>51474</v>
      </c>
      <c r="K13" s="206">
        <f t="shared" si="7"/>
        <v>1316</v>
      </c>
      <c r="L13" s="204">
        <f t="shared" si="7"/>
        <v>52790</v>
      </c>
      <c r="M13" s="204">
        <f t="shared" si="7"/>
        <v>52790</v>
      </c>
      <c r="N13" s="206">
        <f t="shared" si="7"/>
        <v>0</v>
      </c>
      <c r="O13" s="204">
        <f t="shared" ref="O13:W13" si="8">O14+O15+O16</f>
        <v>51474</v>
      </c>
      <c r="P13" s="204">
        <f t="shared" si="8"/>
        <v>51474</v>
      </c>
      <c r="Q13" s="206">
        <f t="shared" si="8"/>
        <v>0</v>
      </c>
      <c r="R13" s="204">
        <f t="shared" si="8"/>
        <v>52790</v>
      </c>
      <c r="S13" s="204">
        <f t="shared" si="8"/>
        <v>47175</v>
      </c>
      <c r="T13" s="205">
        <f t="shared" si="8"/>
        <v>5615</v>
      </c>
      <c r="U13" s="181">
        <f t="shared" si="8"/>
        <v>52790</v>
      </c>
      <c r="V13" s="181">
        <f t="shared" si="8"/>
        <v>52790</v>
      </c>
      <c r="W13" s="183">
        <f t="shared" si="8"/>
        <v>0</v>
      </c>
      <c r="X13" s="204">
        <f t="shared" ref="X13:AC13" si="9">X14+X15+X16</f>
        <v>0</v>
      </c>
      <c r="Y13" s="204">
        <f t="shared" si="9"/>
        <v>0</v>
      </c>
      <c r="Z13" s="206">
        <f t="shared" si="9"/>
        <v>0</v>
      </c>
      <c r="AA13" s="181">
        <f t="shared" si="9"/>
        <v>52790</v>
      </c>
      <c r="AB13" s="181">
        <f t="shared" si="9"/>
        <v>39693</v>
      </c>
      <c r="AC13" s="182">
        <f t="shared" si="9"/>
        <v>13097</v>
      </c>
      <c r="AD13" s="162"/>
    </row>
    <row r="14" spans="1:32" s="167" customFormat="1" ht="55.5" customHeight="1">
      <c r="A14" s="163">
        <v>1</v>
      </c>
      <c r="B14" s="164" t="str">
        <f>'Biểu 2'!B14</f>
        <v>Phân cấp cân đối theo tiêu chí theo quy định tại Nghị quyết 63/2020/NQ-HĐND ngày 08/12/2020</v>
      </c>
      <c r="C14" s="207">
        <f>D14+E14</f>
        <v>29630</v>
      </c>
      <c r="D14" s="207">
        <v>29630</v>
      </c>
      <c r="E14" s="206">
        <v>0</v>
      </c>
      <c r="F14" s="206">
        <f>G14</f>
        <v>25854</v>
      </c>
      <c r="G14" s="207">
        <f>'Biểu 2'!L14</f>
        <v>25854</v>
      </c>
      <c r="H14" s="206">
        <v>0</v>
      </c>
      <c r="I14" s="206">
        <f>J14</f>
        <v>29630</v>
      </c>
      <c r="J14" s="207">
        <f>'Biểu 2'!U14</f>
        <v>29630</v>
      </c>
      <c r="K14" s="206">
        <v>0</v>
      </c>
      <c r="L14" s="207">
        <f>M14+N14</f>
        <v>29630</v>
      </c>
      <c r="M14" s="207">
        <v>29630</v>
      </c>
      <c r="N14" s="206">
        <v>0</v>
      </c>
      <c r="O14" s="206">
        <f>P14</f>
        <v>29630</v>
      </c>
      <c r="P14" s="207">
        <f>'Biểu 2'!U14</f>
        <v>29630</v>
      </c>
      <c r="Q14" s="206">
        <v>0</v>
      </c>
      <c r="R14" s="206">
        <f>S14+T14</f>
        <v>29630</v>
      </c>
      <c r="S14" s="207">
        <f>'Biểu 2'!AJ14</f>
        <v>29285</v>
      </c>
      <c r="T14" s="206">
        <v>345</v>
      </c>
      <c r="U14" s="184">
        <f>V14+W14</f>
        <v>29630</v>
      </c>
      <c r="V14" s="184">
        <v>29630</v>
      </c>
      <c r="W14" s="185">
        <v>0</v>
      </c>
      <c r="X14" s="206">
        <f>Y14</f>
        <v>0</v>
      </c>
      <c r="Y14" s="207">
        <f>'Biểu 2'!AD14</f>
        <v>0</v>
      </c>
      <c r="Z14" s="206">
        <v>0</v>
      </c>
      <c r="AA14" s="183">
        <f>AB14+AC14</f>
        <v>29630</v>
      </c>
      <c r="AB14" s="186">
        <f>'Biểu 2'!BG14</f>
        <v>24433</v>
      </c>
      <c r="AC14" s="183">
        <f>U14-AB14</f>
        <v>5197</v>
      </c>
      <c r="AD14" s="165"/>
    </row>
    <row r="15" spans="1:32" s="167" customFormat="1" ht="47.25" customHeight="1">
      <c r="A15" s="163">
        <v>2</v>
      </c>
      <c r="B15" s="164" t="str">
        <f>'Biểu 2'!B45</f>
        <v>Phân cấp hỗ trợ xây dựng nông thôn mới (Ưu tiên đầu tư các công trình GD-ĐT)</v>
      </c>
      <c r="C15" s="207">
        <f>D15</f>
        <v>13160</v>
      </c>
      <c r="D15" s="207">
        <v>13160</v>
      </c>
      <c r="E15" s="206"/>
      <c r="F15" s="206">
        <f>G15</f>
        <v>13160</v>
      </c>
      <c r="G15" s="207">
        <f>'Biểu 2'!L45</f>
        <v>13160</v>
      </c>
      <c r="H15" s="206">
        <v>0</v>
      </c>
      <c r="I15" s="206">
        <f>J15+K15</f>
        <v>13160</v>
      </c>
      <c r="J15" s="207">
        <f>'Biểu 2'!U45</f>
        <v>11844</v>
      </c>
      <c r="K15" s="206">
        <f>C15-J15</f>
        <v>1316</v>
      </c>
      <c r="L15" s="207">
        <f>M15</f>
        <v>13160</v>
      </c>
      <c r="M15" s="207">
        <v>13160</v>
      </c>
      <c r="N15" s="206"/>
      <c r="O15" s="206">
        <f>P15</f>
        <v>11844</v>
      </c>
      <c r="P15" s="207">
        <f>'Biểu 2'!U45</f>
        <v>11844</v>
      </c>
      <c r="Q15" s="206">
        <v>0</v>
      </c>
      <c r="R15" s="206">
        <f>S15+T15</f>
        <v>13160</v>
      </c>
      <c r="S15" s="207">
        <f>'Biểu 2'!AJ45</f>
        <v>7890</v>
      </c>
      <c r="T15" s="206">
        <f>L15-S15</f>
        <v>5270</v>
      </c>
      <c r="U15" s="184">
        <f>V15</f>
        <v>13160</v>
      </c>
      <c r="V15" s="184">
        <v>13160</v>
      </c>
      <c r="W15" s="185"/>
      <c r="X15" s="206">
        <f>Y15</f>
        <v>0</v>
      </c>
      <c r="Y15" s="207">
        <f>'Biểu 2'!AD45</f>
        <v>0</v>
      </c>
      <c r="Z15" s="206">
        <v>0</v>
      </c>
      <c r="AA15" s="183">
        <f>AB15+AC15</f>
        <v>13160</v>
      </c>
      <c r="AB15" s="186">
        <f>'Biểu 2'!BG45</f>
        <v>5260</v>
      </c>
      <c r="AC15" s="183">
        <f>U15-AB15</f>
        <v>7900</v>
      </c>
      <c r="AD15" s="165"/>
    </row>
    <row r="16" spans="1:32" s="167" customFormat="1" ht="47.25" customHeight="1">
      <c r="A16" s="163">
        <v>3</v>
      </c>
      <c r="B16" s="164" t="str">
        <f>'Biểu 2'!B52</f>
        <v>Phân cấp hỗ trợ đầu tư các công trình cấp bách</v>
      </c>
      <c r="C16" s="207">
        <f>D16</f>
        <v>10000</v>
      </c>
      <c r="D16" s="207">
        <v>10000</v>
      </c>
      <c r="E16" s="206"/>
      <c r="F16" s="206">
        <f>G16</f>
        <v>10000</v>
      </c>
      <c r="G16" s="207">
        <f>'Biểu 2'!L52</f>
        <v>10000</v>
      </c>
      <c r="H16" s="206">
        <v>0</v>
      </c>
      <c r="I16" s="206">
        <f>J16</f>
        <v>10000</v>
      </c>
      <c r="J16" s="207">
        <f>'Biểu 2'!U52</f>
        <v>10000</v>
      </c>
      <c r="K16" s="206">
        <v>0</v>
      </c>
      <c r="L16" s="207">
        <f>M16</f>
        <v>10000</v>
      </c>
      <c r="M16" s="207">
        <v>10000</v>
      </c>
      <c r="N16" s="206"/>
      <c r="O16" s="206">
        <f>P16</f>
        <v>10000</v>
      </c>
      <c r="P16" s="207">
        <f>'Biểu 2'!U52</f>
        <v>10000</v>
      </c>
      <c r="Q16" s="206">
        <v>0</v>
      </c>
      <c r="R16" s="206">
        <f>S16</f>
        <v>10000</v>
      </c>
      <c r="S16" s="207">
        <f>'Biểu 2'!AJ52</f>
        <v>10000</v>
      </c>
      <c r="T16" s="206">
        <v>0</v>
      </c>
      <c r="U16" s="184">
        <f>V16</f>
        <v>10000</v>
      </c>
      <c r="V16" s="184">
        <v>10000</v>
      </c>
      <c r="W16" s="185"/>
      <c r="X16" s="206">
        <f>Y16</f>
        <v>0</v>
      </c>
      <c r="Y16" s="207">
        <f>'Biểu 2'!AD52</f>
        <v>0</v>
      </c>
      <c r="Z16" s="206">
        <v>0</v>
      </c>
      <c r="AA16" s="183">
        <f>AB16</f>
        <v>10000</v>
      </c>
      <c r="AB16" s="186">
        <f>'Biểu 2'!BG52</f>
        <v>10000</v>
      </c>
      <c r="AC16" s="183">
        <v>0</v>
      </c>
      <c r="AD16" s="165"/>
    </row>
    <row r="17" spans="1:30" s="14" customFormat="1" ht="38.25" customHeight="1">
      <c r="A17" s="194" t="s">
        <v>20</v>
      </c>
      <c r="B17" s="161" t="str">
        <f>'Biểu 2'!B58</f>
        <v>Phân cấp đầu tư từ nguồn thu tiền sử dụng đất trong cân đối</v>
      </c>
      <c r="C17" s="204">
        <f>D17</f>
        <v>98000</v>
      </c>
      <c r="D17" s="204">
        <v>98000</v>
      </c>
      <c r="E17" s="205"/>
      <c r="F17" s="204">
        <f>F18+F19</f>
        <v>153739.34643353845</v>
      </c>
      <c r="G17" s="204">
        <f>G18+G19</f>
        <v>153739.34643353845</v>
      </c>
      <c r="H17" s="205">
        <v>0</v>
      </c>
      <c r="I17" s="204">
        <f>I18+I19</f>
        <v>153835.94146799998</v>
      </c>
      <c r="J17" s="204">
        <f>J18+J19</f>
        <v>153835.94146799998</v>
      </c>
      <c r="K17" s="205">
        <v>0</v>
      </c>
      <c r="L17" s="204">
        <f>M17</f>
        <v>98000</v>
      </c>
      <c r="M17" s="204">
        <v>98000</v>
      </c>
      <c r="N17" s="205"/>
      <c r="O17" s="204">
        <f>O18+O19</f>
        <v>153835.94146799998</v>
      </c>
      <c r="P17" s="204">
        <f>P18+P19</f>
        <v>153835.94146799998</v>
      </c>
      <c r="Q17" s="205">
        <v>0</v>
      </c>
      <c r="R17" s="204">
        <f>R18+R19</f>
        <v>145352.96710902563</v>
      </c>
      <c r="S17" s="204">
        <f>S18+S19</f>
        <v>145352.96710902563</v>
      </c>
      <c r="T17" s="205">
        <v>0</v>
      </c>
      <c r="U17" s="181">
        <f>V17</f>
        <v>98000</v>
      </c>
      <c r="V17" s="181">
        <v>98000</v>
      </c>
      <c r="W17" s="187"/>
      <c r="X17" s="204">
        <f>X18+X19</f>
        <v>0</v>
      </c>
      <c r="Y17" s="204">
        <f>Y18+Y19</f>
        <v>0</v>
      </c>
      <c r="Z17" s="205">
        <v>0</v>
      </c>
      <c r="AA17" s="181">
        <f>AA18+AA19</f>
        <v>291314.25697958976</v>
      </c>
      <c r="AB17" s="181">
        <f>AB18+AB19</f>
        <v>291314.25697958976</v>
      </c>
      <c r="AC17" s="182">
        <v>0</v>
      </c>
      <c r="AD17" s="162"/>
    </row>
    <row r="18" spans="1:30" s="167" customFormat="1" ht="34.5" customHeight="1">
      <c r="A18" s="163">
        <v>1</v>
      </c>
      <c r="B18" s="164" t="str">
        <f>'Biểu 2'!B59</f>
        <v>Phân cấp ngân sách các xã được hưởng</v>
      </c>
      <c r="C18" s="207"/>
      <c r="D18" s="207"/>
      <c r="E18" s="206"/>
      <c r="F18" s="206">
        <f t="shared" ref="F18:F23" si="10">G18</f>
        <v>17470.380276538461</v>
      </c>
      <c r="G18" s="207">
        <f>'Biểu 2'!M59</f>
        <v>17470.380276538461</v>
      </c>
      <c r="H18" s="206"/>
      <c r="I18" s="206">
        <f t="shared" ref="I18:I23" si="11">J18</f>
        <v>17481.356984999999</v>
      </c>
      <c r="J18" s="207">
        <f>'Biểu 2'!U59</f>
        <v>17481.356984999999</v>
      </c>
      <c r="K18" s="206"/>
      <c r="L18" s="207"/>
      <c r="M18" s="207"/>
      <c r="N18" s="206"/>
      <c r="O18" s="206">
        <f t="shared" ref="O18:O23" si="12">P18</f>
        <v>17481.356984999999</v>
      </c>
      <c r="P18" s="207">
        <f>'Biểu 2'!V59</f>
        <v>17481.356984999999</v>
      </c>
      <c r="Q18" s="206"/>
      <c r="R18" s="206">
        <f t="shared" ref="R18:R23" si="13">S18</f>
        <v>16517.382626025643</v>
      </c>
      <c r="S18" s="207">
        <f>'Biểu 2'!AJ59</f>
        <v>16517.382626025643</v>
      </c>
      <c r="T18" s="206"/>
      <c r="U18" s="186"/>
      <c r="V18" s="186"/>
      <c r="W18" s="185"/>
      <c r="X18" s="206">
        <f t="shared" ref="X18:X23" si="14">Y18</f>
        <v>0</v>
      </c>
      <c r="Y18" s="207">
        <f>'Biểu 2'!AE59</f>
        <v>0</v>
      </c>
      <c r="Z18" s="206"/>
      <c r="AA18" s="183">
        <f t="shared" ref="AA18:AA19" si="15">AB18</f>
        <v>33103.892838589745</v>
      </c>
      <c r="AB18" s="186">
        <f>'Biểu 2'!BG59</f>
        <v>33103.892838589745</v>
      </c>
      <c r="AC18" s="183"/>
      <c r="AD18" s="165"/>
    </row>
    <row r="19" spans="1:30" s="167" customFormat="1" ht="40.5" customHeight="1">
      <c r="A19" s="163">
        <v>2</v>
      </c>
      <c r="B19" s="164" t="str">
        <f>'Biểu 2'!B60</f>
        <v>Phân cấp ngân sách cấp huyện được hưởng</v>
      </c>
      <c r="C19" s="207"/>
      <c r="D19" s="207"/>
      <c r="E19" s="206"/>
      <c r="F19" s="206">
        <f t="shared" si="10"/>
        <v>136268.96615699999</v>
      </c>
      <c r="G19" s="207">
        <f>'Biểu 2'!M60</f>
        <v>136268.96615699999</v>
      </c>
      <c r="H19" s="206"/>
      <c r="I19" s="206">
        <f t="shared" si="11"/>
        <v>136354.58448299998</v>
      </c>
      <c r="J19" s="207">
        <f>'Biểu 2'!U60</f>
        <v>136354.58448299998</v>
      </c>
      <c r="K19" s="206"/>
      <c r="L19" s="207"/>
      <c r="M19" s="207"/>
      <c r="N19" s="206"/>
      <c r="O19" s="206">
        <f t="shared" si="12"/>
        <v>136354.58448299998</v>
      </c>
      <c r="P19" s="207">
        <f>'Biểu 2'!V60</f>
        <v>136354.58448299998</v>
      </c>
      <c r="Q19" s="206"/>
      <c r="R19" s="206">
        <f t="shared" si="13"/>
        <v>128835.584483</v>
      </c>
      <c r="S19" s="207">
        <f>'Biểu 2'!AJ60</f>
        <v>128835.584483</v>
      </c>
      <c r="T19" s="206"/>
      <c r="U19" s="186"/>
      <c r="V19" s="186"/>
      <c r="W19" s="185"/>
      <c r="X19" s="206">
        <f t="shared" si="14"/>
        <v>0</v>
      </c>
      <c r="Y19" s="207">
        <f>'Biểu 2'!AE60</f>
        <v>0</v>
      </c>
      <c r="Z19" s="206"/>
      <c r="AA19" s="183">
        <f t="shared" si="15"/>
        <v>258210.364141</v>
      </c>
      <c r="AB19" s="186">
        <f>'Biểu 2'!BG60</f>
        <v>258210.364141</v>
      </c>
      <c r="AC19" s="183"/>
      <c r="AD19" s="165"/>
    </row>
    <row r="20" spans="1:30" s="14" customFormat="1" ht="49.5">
      <c r="A20" s="194" t="s">
        <v>66</v>
      </c>
      <c r="B20" s="161" t="str">
        <f>'Biểu 2'!B107</f>
        <v>Phân cấp đầu tư từ nguồn thu XSKT (lồng ghép thực hiện CT MTQG xây dựng nông thôn mới)</v>
      </c>
      <c r="C20" s="204">
        <f>D20</f>
        <v>4340</v>
      </c>
      <c r="D20" s="204">
        <v>4340</v>
      </c>
      <c r="E20" s="205"/>
      <c r="F20" s="205">
        <f t="shared" si="10"/>
        <v>4340</v>
      </c>
      <c r="G20" s="204">
        <f>'Biểu 2'!L107</f>
        <v>4340</v>
      </c>
      <c r="H20" s="205">
        <v>0</v>
      </c>
      <c r="I20" s="205">
        <f t="shared" si="11"/>
        <v>4340</v>
      </c>
      <c r="J20" s="204">
        <f>'Biểu 2'!U107</f>
        <v>4340</v>
      </c>
      <c r="K20" s="205">
        <v>0</v>
      </c>
      <c r="L20" s="204">
        <f>M20</f>
        <v>4340</v>
      </c>
      <c r="M20" s="204">
        <v>4340</v>
      </c>
      <c r="N20" s="205"/>
      <c r="O20" s="205">
        <f t="shared" si="12"/>
        <v>4340</v>
      </c>
      <c r="P20" s="204">
        <f>'Biểu 2'!U107</f>
        <v>4340</v>
      </c>
      <c r="Q20" s="205">
        <v>0</v>
      </c>
      <c r="R20" s="205">
        <f>S20+T20</f>
        <v>4340</v>
      </c>
      <c r="S20" s="204">
        <f>'Biểu 2'!AJ107</f>
        <v>2610</v>
      </c>
      <c r="T20" s="205">
        <v>1730</v>
      </c>
      <c r="U20" s="181">
        <f>V20</f>
        <v>4340</v>
      </c>
      <c r="V20" s="181">
        <v>4340</v>
      </c>
      <c r="W20" s="187"/>
      <c r="X20" s="205">
        <f t="shared" si="14"/>
        <v>0</v>
      </c>
      <c r="Y20" s="204">
        <f>'Biểu 2'!AD107</f>
        <v>0</v>
      </c>
      <c r="Z20" s="205">
        <v>0</v>
      </c>
      <c r="AA20" s="182">
        <f>AB20+AC20</f>
        <v>4340</v>
      </c>
      <c r="AB20" s="181">
        <f>'Biểu 2'!BG107</f>
        <v>1740</v>
      </c>
      <c r="AC20" s="182">
        <f>V20-AB20</f>
        <v>2600</v>
      </c>
      <c r="AD20" s="162"/>
    </row>
    <row r="21" spans="1:30" s="14" customFormat="1" ht="40.5" customHeight="1">
      <c r="A21" s="194" t="s">
        <v>331</v>
      </c>
      <c r="B21" s="161" t="str">
        <f>'Biểu 2'!B113</f>
        <v>Nguồn tăng thu ngân sách huyện năm</v>
      </c>
      <c r="C21" s="205"/>
      <c r="D21" s="205"/>
      <c r="E21" s="205"/>
      <c r="F21" s="205">
        <f t="shared" si="10"/>
        <v>2926</v>
      </c>
      <c r="G21" s="204">
        <f>'Biểu 2'!L113</f>
        <v>2926</v>
      </c>
      <c r="H21" s="205">
        <v>0</v>
      </c>
      <c r="I21" s="205">
        <f t="shared" si="11"/>
        <v>2926</v>
      </c>
      <c r="J21" s="204">
        <f>'Biểu 2'!U113</f>
        <v>2926</v>
      </c>
      <c r="K21" s="205">
        <v>0</v>
      </c>
      <c r="L21" s="205"/>
      <c r="M21" s="205"/>
      <c r="N21" s="205"/>
      <c r="O21" s="205">
        <f t="shared" si="12"/>
        <v>2926</v>
      </c>
      <c r="P21" s="204">
        <f>'Biểu 2'!U113</f>
        <v>2926</v>
      </c>
      <c r="Q21" s="205">
        <v>0</v>
      </c>
      <c r="R21" s="205">
        <f t="shared" si="13"/>
        <v>14744</v>
      </c>
      <c r="S21" s="204">
        <f>'Biểu 2'!AJ113</f>
        <v>14744</v>
      </c>
      <c r="T21" s="205">
        <v>0</v>
      </c>
      <c r="U21" s="187"/>
      <c r="V21" s="187"/>
      <c r="W21" s="187"/>
      <c r="X21" s="205">
        <f t="shared" si="14"/>
        <v>0</v>
      </c>
      <c r="Y21" s="204">
        <f>'Biểu 2'!AD113</f>
        <v>0</v>
      </c>
      <c r="Z21" s="205">
        <v>0</v>
      </c>
      <c r="AA21" s="182">
        <f t="shared" ref="AA21:AA23" si="16">AB21</f>
        <v>5744</v>
      </c>
      <c r="AB21" s="181">
        <f>'Biểu 2'!BG113</f>
        <v>5744</v>
      </c>
      <c r="AC21" s="182">
        <v>0</v>
      </c>
      <c r="AD21" s="162"/>
    </row>
    <row r="22" spans="1:30" s="14" customFormat="1" ht="58.5" customHeight="1">
      <c r="A22" s="194" t="s">
        <v>332</v>
      </c>
      <c r="B22" s="161" t="str">
        <f>'Biểu 2'!B125</f>
        <v>Nguồn tiết kiệm, cắt giảm theo Nghị quyết 84/NQ-CP của Chính phủ</v>
      </c>
      <c r="C22" s="205"/>
      <c r="D22" s="205"/>
      <c r="E22" s="205"/>
      <c r="F22" s="205">
        <f t="shared" si="10"/>
        <v>632.79999999999995</v>
      </c>
      <c r="G22" s="204">
        <f>'Biểu 2'!L125</f>
        <v>632.79999999999995</v>
      </c>
      <c r="H22" s="205">
        <v>0</v>
      </c>
      <c r="I22" s="205">
        <f t="shared" si="11"/>
        <v>632.79999999999995</v>
      </c>
      <c r="J22" s="204">
        <f>'Biểu 2'!U125</f>
        <v>632.79999999999995</v>
      </c>
      <c r="K22" s="205">
        <v>0</v>
      </c>
      <c r="L22" s="205"/>
      <c r="M22" s="205"/>
      <c r="N22" s="205"/>
      <c r="O22" s="205">
        <f t="shared" si="12"/>
        <v>632.79999999999995</v>
      </c>
      <c r="P22" s="204">
        <f>'Biểu 2'!U125</f>
        <v>632.79999999999995</v>
      </c>
      <c r="Q22" s="205">
        <v>0</v>
      </c>
      <c r="R22" s="205">
        <f t="shared" si="13"/>
        <v>632.79999999999995</v>
      </c>
      <c r="S22" s="204">
        <f>'Biểu 2'!AJ125</f>
        <v>632.79999999999995</v>
      </c>
      <c r="T22" s="205">
        <v>0</v>
      </c>
      <c r="U22" s="187"/>
      <c r="V22" s="187"/>
      <c r="W22" s="187"/>
      <c r="X22" s="205">
        <f t="shared" si="14"/>
        <v>0</v>
      </c>
      <c r="Y22" s="204">
        <f>'Biểu 2'!AD125</f>
        <v>0</v>
      </c>
      <c r="Z22" s="205">
        <v>0</v>
      </c>
      <c r="AA22" s="182">
        <f t="shared" si="16"/>
        <v>632.79999999999995</v>
      </c>
      <c r="AB22" s="181">
        <f>'Biểu 2'!BG125</f>
        <v>632.79999999999995</v>
      </c>
      <c r="AC22" s="182">
        <v>0</v>
      </c>
      <c r="AD22" s="162"/>
    </row>
    <row r="23" spans="1:30" s="14" customFormat="1" ht="42.75" customHeight="1">
      <c r="A23" s="194" t="s">
        <v>367</v>
      </c>
      <c r="B23" s="161" t="str">
        <f>'Biểu 2'!B131</f>
        <v>Nguồn Kết dư ngân sách huyện</v>
      </c>
      <c r="C23" s="205"/>
      <c r="D23" s="205"/>
      <c r="E23" s="205"/>
      <c r="F23" s="205">
        <f t="shared" si="10"/>
        <v>150</v>
      </c>
      <c r="G23" s="204">
        <f>'Biểu 2'!L131</f>
        <v>150</v>
      </c>
      <c r="H23" s="205">
        <v>0</v>
      </c>
      <c r="I23" s="205">
        <f t="shared" si="11"/>
        <v>150</v>
      </c>
      <c r="J23" s="204">
        <f>'Biểu 2'!U131</f>
        <v>150</v>
      </c>
      <c r="K23" s="205">
        <v>0</v>
      </c>
      <c r="L23" s="205"/>
      <c r="M23" s="205"/>
      <c r="N23" s="205"/>
      <c r="O23" s="205">
        <f t="shared" si="12"/>
        <v>150</v>
      </c>
      <c r="P23" s="204">
        <f>'Biểu 2'!U131</f>
        <v>150</v>
      </c>
      <c r="Q23" s="205">
        <v>0</v>
      </c>
      <c r="R23" s="205">
        <f t="shared" si="13"/>
        <v>1350</v>
      </c>
      <c r="S23" s="204">
        <f>'Biểu 2'!AJ131</f>
        <v>1350</v>
      </c>
      <c r="T23" s="205">
        <v>0</v>
      </c>
      <c r="U23" s="187"/>
      <c r="V23" s="187"/>
      <c r="W23" s="187"/>
      <c r="X23" s="205">
        <f t="shared" si="14"/>
        <v>0</v>
      </c>
      <c r="Y23" s="204">
        <f>'Biểu 2'!AD131</f>
        <v>0</v>
      </c>
      <c r="Z23" s="205">
        <v>0</v>
      </c>
      <c r="AA23" s="182">
        <f t="shared" si="16"/>
        <v>365.21893399999999</v>
      </c>
      <c r="AB23" s="181">
        <f>'Biểu 2'!BG131</f>
        <v>365.21893399999999</v>
      </c>
      <c r="AC23" s="182">
        <v>0</v>
      </c>
      <c r="AD23" s="162"/>
    </row>
  </sheetData>
  <mergeCells count="37">
    <mergeCell ref="U6:W7"/>
    <mergeCell ref="X6:AC6"/>
    <mergeCell ref="X7:Z7"/>
    <mergeCell ref="AA7:AC7"/>
    <mergeCell ref="U8:U9"/>
    <mergeCell ref="V8:W8"/>
    <mergeCell ref="X8:X9"/>
    <mergeCell ref="Y8:Z8"/>
    <mergeCell ref="AA8:AA9"/>
    <mergeCell ref="AB8:AC8"/>
    <mergeCell ref="A2:AD2"/>
    <mergeCell ref="A5:AD5"/>
    <mergeCell ref="C8:C9"/>
    <mergeCell ref="D8:E8"/>
    <mergeCell ref="A3:AD3"/>
    <mergeCell ref="A4:AD4"/>
    <mergeCell ref="F8:F9"/>
    <mergeCell ref="G8:H8"/>
    <mergeCell ref="F7:H7"/>
    <mergeCell ref="I7:K7"/>
    <mergeCell ref="I8:I9"/>
    <mergeCell ref="AD6:AD9"/>
    <mergeCell ref="J8:K8"/>
    <mergeCell ref="A6:A9"/>
    <mergeCell ref="B6:B9"/>
    <mergeCell ref="C6:E7"/>
    <mergeCell ref="L6:N7"/>
    <mergeCell ref="O6:T6"/>
    <mergeCell ref="O7:Q7"/>
    <mergeCell ref="R7:T7"/>
    <mergeCell ref="F6:K6"/>
    <mergeCell ref="S8:T8"/>
    <mergeCell ref="L8:L9"/>
    <mergeCell ref="M8:N8"/>
    <mergeCell ref="O8:O9"/>
    <mergeCell ref="P8:Q8"/>
    <mergeCell ref="R8:R9"/>
  </mergeCells>
  <pageMargins left="0.34" right="0.23622047244094499" top="0.74803149606299202" bottom="0.74803149606299202" header="0.31496062992126" footer="0.31496062992126"/>
  <pageSetup paperSize="9"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4"/>
  <sheetViews>
    <sheetView view="pageBreakPreview" topLeftCell="AU1" zoomScale="90" zoomScaleNormal="115" zoomScaleSheetLayoutView="90" workbookViewId="0">
      <selection activeCell="AU137" sqref="A137:XFD137"/>
    </sheetView>
  </sheetViews>
  <sheetFormatPr defaultColWidth="9.33203125" defaultRowHeight="12.75"/>
  <cols>
    <col min="1" max="1" width="6.1640625" style="174" hidden="1" customWidth="1"/>
    <col min="2" max="2" width="56.83203125" style="174" hidden="1" customWidth="1"/>
    <col min="3" max="4" width="12.1640625" style="234" hidden="1" customWidth="1"/>
    <col min="5" max="5" width="13.83203125" style="234" hidden="1" customWidth="1"/>
    <col min="6" max="6" width="0" style="234" hidden="1" customWidth="1"/>
    <col min="7" max="7" width="16.33203125" style="234" hidden="1" customWidth="1"/>
    <col min="8" max="9" width="17.33203125" style="174" hidden="1" customWidth="1"/>
    <col min="10" max="10" width="15" style="174" hidden="1" customWidth="1"/>
    <col min="11" max="11" width="15.83203125" style="174" hidden="1" customWidth="1"/>
    <col min="12" max="13" width="16" style="174" hidden="1" customWidth="1"/>
    <col min="14" max="15" width="10" style="174" hidden="1" customWidth="1"/>
    <col min="16" max="16" width="16.33203125" style="234" hidden="1" customWidth="1"/>
    <col min="17" max="18" width="17.33203125" style="174" hidden="1" customWidth="1"/>
    <col min="19" max="19" width="15" style="174" hidden="1" customWidth="1"/>
    <col min="20" max="20" width="12.6640625" style="174" hidden="1" customWidth="1"/>
    <col min="21" max="22" width="16" style="174" hidden="1" customWidth="1"/>
    <col min="23" max="24" width="10" style="174" hidden="1" customWidth="1"/>
    <col min="25" max="25" width="6.1640625" style="174" hidden="1" customWidth="1"/>
    <col min="26" max="26" width="56.83203125" style="174" hidden="1" customWidth="1"/>
    <col min="27" max="28" width="12.1640625" style="234" hidden="1" customWidth="1"/>
    <col min="29" max="29" width="13.83203125" style="234" hidden="1" customWidth="1"/>
    <col min="30" max="30" width="0" style="234" hidden="1" customWidth="1"/>
    <col min="31" max="31" width="16.33203125" style="234" hidden="1" customWidth="1"/>
    <col min="32" max="33" width="17.33203125" style="174" hidden="1" customWidth="1"/>
    <col min="34" max="34" width="15" style="174" hidden="1" customWidth="1"/>
    <col min="35" max="35" width="12.6640625" style="174" hidden="1" customWidth="1"/>
    <col min="36" max="44" width="16" style="174" hidden="1" customWidth="1"/>
    <col min="45" max="45" width="12.83203125" style="174" hidden="1" customWidth="1"/>
    <col min="46" max="46" width="10" style="174" hidden="1" customWidth="1"/>
    <col min="47" max="47" width="6.1640625" style="148" customWidth="1"/>
    <col min="48" max="48" width="56.83203125" style="148" customWidth="1"/>
    <col min="49" max="50" width="12.1640625" style="150" customWidth="1"/>
    <col min="51" max="51" width="13.83203125" style="150" customWidth="1"/>
    <col min="52" max="52" width="9.33203125" style="150"/>
    <col min="53" max="53" width="16.33203125" style="150" customWidth="1"/>
    <col min="54" max="55" width="17.33203125" style="148" customWidth="1"/>
    <col min="56" max="56" width="15" style="148" customWidth="1"/>
    <col min="57" max="57" width="12.6640625" style="148" customWidth="1"/>
    <col min="58" max="59" width="16" style="148" customWidth="1"/>
    <col min="60" max="66" width="16" style="148" hidden="1" customWidth="1"/>
    <col min="67" max="67" width="12.83203125" style="148" bestFit="1" customWidth="1"/>
    <col min="68" max="68" width="10" style="148" bestFit="1" customWidth="1"/>
    <col min="69" max="69" width="31" style="150" customWidth="1"/>
    <col min="70" max="71" width="21" style="150" customWidth="1"/>
    <col min="72" max="72" width="17" style="148" customWidth="1"/>
    <col min="73" max="73" width="11.83203125" style="148" bestFit="1" customWidth="1"/>
    <col min="74" max="74" width="19.5" style="174" customWidth="1"/>
    <col min="75" max="16384" width="9.33203125" style="148"/>
  </cols>
  <sheetData>
    <row r="1" spans="1:74" s="149" customFormat="1" ht="18.75">
      <c r="A1" s="361" t="s">
        <v>127</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258"/>
      <c r="BS1" s="251"/>
      <c r="BV1" s="196"/>
    </row>
    <row r="2" spans="1:74" s="149" customFormat="1" ht="18.75" hidden="1">
      <c r="A2" s="364" t="s">
        <v>71</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c r="BJ2" s="364"/>
      <c r="BK2" s="364"/>
      <c r="BL2" s="364"/>
      <c r="BM2" s="364"/>
      <c r="BN2" s="364"/>
      <c r="BO2" s="364"/>
      <c r="BP2" s="364"/>
      <c r="BQ2" s="364"/>
      <c r="BR2" s="260"/>
      <c r="BS2" s="253"/>
      <c r="BV2" s="196"/>
    </row>
    <row r="3" spans="1:74" ht="39.75" customHeight="1">
      <c r="A3" s="362" t="s">
        <v>403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259"/>
      <c r="BS3" s="252"/>
    </row>
    <row r="4" spans="1:74" ht="18" customHeight="1">
      <c r="A4" s="365" t="str">
        <f>'Biểu 1'!A4:AD4</f>
        <v>(Kèm theo Nghị quyết số 18 /NQ-HĐND ngày 12 / 7  /2022 của Hội đồng nhân dân huyện Ia H'Drai)</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261"/>
      <c r="BS4" s="254"/>
    </row>
    <row r="5" spans="1:74" ht="21.75" customHeight="1">
      <c r="A5" s="363" t="s">
        <v>0</v>
      </c>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248"/>
      <c r="BS5" s="248"/>
    </row>
    <row r="6" spans="1:74" ht="40.5" customHeight="1">
      <c r="A6" s="353" t="s">
        <v>1</v>
      </c>
      <c r="B6" s="353" t="s">
        <v>21</v>
      </c>
      <c r="C6" s="353" t="s">
        <v>22</v>
      </c>
      <c r="D6" s="353" t="s">
        <v>319</v>
      </c>
      <c r="E6" s="353" t="s">
        <v>37</v>
      </c>
      <c r="F6" s="353" t="s">
        <v>38</v>
      </c>
      <c r="G6" s="357" t="s">
        <v>405</v>
      </c>
      <c r="H6" s="358"/>
      <c r="I6" s="358"/>
      <c r="J6" s="358"/>
      <c r="K6" s="358"/>
      <c r="L6" s="358"/>
      <c r="M6" s="358"/>
      <c r="N6" s="358"/>
      <c r="O6" s="359"/>
      <c r="P6" s="357" t="s">
        <v>427</v>
      </c>
      <c r="Q6" s="358"/>
      <c r="R6" s="358"/>
      <c r="S6" s="358"/>
      <c r="T6" s="358"/>
      <c r="U6" s="358"/>
      <c r="V6" s="358"/>
      <c r="W6" s="358"/>
      <c r="X6" s="359"/>
      <c r="Y6" s="353" t="s">
        <v>1</v>
      </c>
      <c r="Z6" s="353" t="s">
        <v>21</v>
      </c>
      <c r="AA6" s="353" t="s">
        <v>22</v>
      </c>
      <c r="AB6" s="353" t="s">
        <v>432</v>
      </c>
      <c r="AC6" s="353" t="s">
        <v>37</v>
      </c>
      <c r="AD6" s="353" t="s">
        <v>38</v>
      </c>
      <c r="AE6" s="357" t="s">
        <v>473</v>
      </c>
      <c r="AF6" s="358"/>
      <c r="AG6" s="358"/>
      <c r="AH6" s="358"/>
      <c r="AI6" s="358"/>
      <c r="AJ6" s="358"/>
      <c r="AK6" s="358"/>
      <c r="AL6" s="358"/>
      <c r="AM6" s="358"/>
      <c r="AN6" s="358"/>
      <c r="AO6" s="358"/>
      <c r="AP6" s="358"/>
      <c r="AQ6" s="358"/>
      <c r="AR6" s="358"/>
      <c r="AS6" s="358"/>
      <c r="AT6" s="359"/>
      <c r="AU6" s="353" t="s">
        <v>1</v>
      </c>
      <c r="AV6" s="353" t="s">
        <v>21</v>
      </c>
      <c r="AW6" s="353" t="s">
        <v>22</v>
      </c>
      <c r="AX6" s="353" t="s">
        <v>432</v>
      </c>
      <c r="AY6" s="353" t="s">
        <v>37</v>
      </c>
      <c r="AZ6" s="353" t="s">
        <v>38</v>
      </c>
      <c r="BA6" s="357" t="s">
        <v>446</v>
      </c>
      <c r="BB6" s="358"/>
      <c r="BC6" s="358"/>
      <c r="BD6" s="358"/>
      <c r="BE6" s="358"/>
      <c r="BF6" s="358"/>
      <c r="BG6" s="358"/>
      <c r="BH6" s="358"/>
      <c r="BI6" s="358"/>
      <c r="BJ6" s="358"/>
      <c r="BK6" s="358"/>
      <c r="BL6" s="358"/>
      <c r="BM6" s="358"/>
      <c r="BN6" s="358"/>
      <c r="BO6" s="358"/>
      <c r="BP6" s="359"/>
      <c r="BQ6" s="353" t="s">
        <v>3</v>
      </c>
      <c r="BR6" s="249"/>
      <c r="BS6" s="249"/>
    </row>
    <row r="7" spans="1:74" s="149" customFormat="1" ht="39.75" customHeight="1">
      <c r="A7" s="356"/>
      <c r="B7" s="356"/>
      <c r="C7" s="356"/>
      <c r="D7" s="356"/>
      <c r="E7" s="356"/>
      <c r="F7" s="356"/>
      <c r="G7" s="355" t="s">
        <v>23</v>
      </c>
      <c r="H7" s="360"/>
      <c r="I7" s="360"/>
      <c r="J7" s="355" t="s">
        <v>400</v>
      </c>
      <c r="K7" s="360"/>
      <c r="L7" s="355" t="s">
        <v>401</v>
      </c>
      <c r="M7" s="355"/>
      <c r="N7" s="355"/>
      <c r="O7" s="355"/>
      <c r="P7" s="355" t="s">
        <v>23</v>
      </c>
      <c r="Q7" s="360"/>
      <c r="R7" s="360"/>
      <c r="S7" s="355" t="s">
        <v>400</v>
      </c>
      <c r="T7" s="360"/>
      <c r="U7" s="355" t="s">
        <v>401</v>
      </c>
      <c r="V7" s="355"/>
      <c r="W7" s="355"/>
      <c r="X7" s="355"/>
      <c r="Y7" s="356"/>
      <c r="Z7" s="356"/>
      <c r="AA7" s="356"/>
      <c r="AB7" s="356"/>
      <c r="AC7" s="356"/>
      <c r="AD7" s="356"/>
      <c r="AE7" s="355" t="s">
        <v>23</v>
      </c>
      <c r="AF7" s="360"/>
      <c r="AG7" s="360"/>
      <c r="AH7" s="355" t="s">
        <v>400</v>
      </c>
      <c r="AI7" s="360"/>
      <c r="AJ7" s="355" t="s">
        <v>401</v>
      </c>
      <c r="AK7" s="355"/>
      <c r="AL7" s="355"/>
      <c r="AM7" s="355"/>
      <c r="AN7" s="355"/>
      <c r="AO7" s="355"/>
      <c r="AP7" s="355"/>
      <c r="AQ7" s="355"/>
      <c r="AR7" s="355"/>
      <c r="AS7" s="355"/>
      <c r="AT7" s="355"/>
      <c r="AU7" s="356"/>
      <c r="AV7" s="356"/>
      <c r="AW7" s="356"/>
      <c r="AX7" s="356"/>
      <c r="AY7" s="356"/>
      <c r="AZ7" s="356"/>
      <c r="BA7" s="355" t="s">
        <v>23</v>
      </c>
      <c r="BB7" s="360"/>
      <c r="BC7" s="360"/>
      <c r="BD7" s="355" t="s">
        <v>400</v>
      </c>
      <c r="BE7" s="360"/>
      <c r="BF7" s="355" t="s">
        <v>401</v>
      </c>
      <c r="BG7" s="355"/>
      <c r="BH7" s="355"/>
      <c r="BI7" s="355"/>
      <c r="BJ7" s="355"/>
      <c r="BK7" s="355"/>
      <c r="BL7" s="355"/>
      <c r="BM7" s="355"/>
      <c r="BN7" s="355"/>
      <c r="BO7" s="355"/>
      <c r="BP7" s="355"/>
      <c r="BQ7" s="356"/>
      <c r="BR7" s="249"/>
      <c r="BS7" s="249"/>
      <c r="BV7" s="196"/>
    </row>
    <row r="8" spans="1:74" s="149" customFormat="1" ht="26.25" customHeight="1">
      <c r="A8" s="356"/>
      <c r="B8" s="356"/>
      <c r="C8" s="356"/>
      <c r="D8" s="356"/>
      <c r="E8" s="356"/>
      <c r="F8" s="356"/>
      <c r="G8" s="355" t="s">
        <v>24</v>
      </c>
      <c r="H8" s="355" t="s">
        <v>25</v>
      </c>
      <c r="I8" s="355"/>
      <c r="J8" s="355" t="s">
        <v>26</v>
      </c>
      <c r="K8" s="355" t="s">
        <v>67</v>
      </c>
      <c r="L8" s="355" t="s">
        <v>26</v>
      </c>
      <c r="M8" s="355" t="s">
        <v>68</v>
      </c>
      <c r="N8" s="355"/>
      <c r="O8" s="355"/>
      <c r="P8" s="355" t="s">
        <v>24</v>
      </c>
      <c r="Q8" s="355" t="s">
        <v>25</v>
      </c>
      <c r="R8" s="355"/>
      <c r="S8" s="355" t="s">
        <v>26</v>
      </c>
      <c r="T8" s="355" t="s">
        <v>67</v>
      </c>
      <c r="U8" s="355" t="s">
        <v>26</v>
      </c>
      <c r="V8" s="355" t="s">
        <v>68</v>
      </c>
      <c r="W8" s="355"/>
      <c r="X8" s="355"/>
      <c r="Y8" s="356"/>
      <c r="Z8" s="356"/>
      <c r="AA8" s="356"/>
      <c r="AB8" s="356"/>
      <c r="AC8" s="356"/>
      <c r="AD8" s="356"/>
      <c r="AE8" s="355" t="s">
        <v>433</v>
      </c>
      <c r="AF8" s="355" t="s">
        <v>25</v>
      </c>
      <c r="AG8" s="355"/>
      <c r="AH8" s="355" t="s">
        <v>442</v>
      </c>
      <c r="AI8" s="355" t="s">
        <v>430</v>
      </c>
      <c r="AJ8" s="355" t="s">
        <v>442</v>
      </c>
      <c r="AK8" s="355" t="s">
        <v>431</v>
      </c>
      <c r="AL8" s="355"/>
      <c r="AM8" s="355"/>
      <c r="AN8" s="355"/>
      <c r="AO8" s="355"/>
      <c r="AP8" s="355"/>
      <c r="AQ8" s="355"/>
      <c r="AR8" s="355"/>
      <c r="AS8" s="355"/>
      <c r="AT8" s="355"/>
      <c r="AU8" s="356"/>
      <c r="AV8" s="356"/>
      <c r="AW8" s="356"/>
      <c r="AX8" s="356"/>
      <c r="AY8" s="356"/>
      <c r="AZ8" s="356"/>
      <c r="BA8" s="355" t="s">
        <v>433</v>
      </c>
      <c r="BB8" s="355" t="s">
        <v>25</v>
      </c>
      <c r="BC8" s="355"/>
      <c r="BD8" s="355" t="s">
        <v>442</v>
      </c>
      <c r="BE8" s="355" t="s">
        <v>430</v>
      </c>
      <c r="BF8" s="355" t="s">
        <v>442</v>
      </c>
      <c r="BG8" s="355" t="s">
        <v>431</v>
      </c>
      <c r="BH8" s="355"/>
      <c r="BI8" s="355"/>
      <c r="BJ8" s="355"/>
      <c r="BK8" s="355"/>
      <c r="BL8" s="355"/>
      <c r="BM8" s="355"/>
      <c r="BN8" s="355"/>
      <c r="BO8" s="355"/>
      <c r="BP8" s="355"/>
      <c r="BQ8" s="356"/>
      <c r="BR8" s="249"/>
      <c r="BS8" s="249"/>
      <c r="BV8" s="196"/>
    </row>
    <row r="9" spans="1:74" s="149" customFormat="1" ht="21.75" customHeight="1">
      <c r="A9" s="356"/>
      <c r="B9" s="356"/>
      <c r="C9" s="356"/>
      <c r="D9" s="356"/>
      <c r="E9" s="356"/>
      <c r="F9" s="356"/>
      <c r="G9" s="355"/>
      <c r="H9" s="355"/>
      <c r="I9" s="355"/>
      <c r="J9" s="355"/>
      <c r="K9" s="355"/>
      <c r="L9" s="355"/>
      <c r="M9" s="355" t="s">
        <v>27</v>
      </c>
      <c r="N9" s="355" t="s">
        <v>28</v>
      </c>
      <c r="O9" s="355"/>
      <c r="P9" s="355"/>
      <c r="Q9" s="355" t="s">
        <v>26</v>
      </c>
      <c r="R9" s="355" t="s">
        <v>67</v>
      </c>
      <c r="S9" s="355"/>
      <c r="T9" s="355"/>
      <c r="U9" s="355"/>
      <c r="V9" s="355" t="s">
        <v>27</v>
      </c>
      <c r="W9" s="355" t="s">
        <v>28</v>
      </c>
      <c r="X9" s="355"/>
      <c r="Y9" s="356"/>
      <c r="Z9" s="356"/>
      <c r="AA9" s="356"/>
      <c r="AB9" s="356"/>
      <c r="AC9" s="356"/>
      <c r="AD9" s="356"/>
      <c r="AE9" s="355"/>
      <c r="AF9" s="355" t="s">
        <v>428</v>
      </c>
      <c r="AG9" s="355" t="s">
        <v>429</v>
      </c>
      <c r="AH9" s="355"/>
      <c r="AI9" s="355"/>
      <c r="AJ9" s="355"/>
      <c r="AK9" s="355" t="s">
        <v>27</v>
      </c>
      <c r="AL9" s="256"/>
      <c r="AM9" s="353" t="s">
        <v>398</v>
      </c>
      <c r="AN9" s="353">
        <v>2021</v>
      </c>
      <c r="AO9" s="353">
        <v>2022</v>
      </c>
      <c r="AP9" s="353">
        <v>2023</v>
      </c>
      <c r="AQ9" s="353">
        <v>2024</v>
      </c>
      <c r="AR9" s="353">
        <v>2025</v>
      </c>
      <c r="AS9" s="355" t="s">
        <v>28</v>
      </c>
      <c r="AT9" s="355"/>
      <c r="AU9" s="356"/>
      <c r="AV9" s="356"/>
      <c r="AW9" s="356"/>
      <c r="AX9" s="356"/>
      <c r="AY9" s="356"/>
      <c r="AZ9" s="356"/>
      <c r="BA9" s="355"/>
      <c r="BB9" s="355" t="s">
        <v>428</v>
      </c>
      <c r="BC9" s="355" t="s">
        <v>429</v>
      </c>
      <c r="BD9" s="355"/>
      <c r="BE9" s="355"/>
      <c r="BF9" s="355"/>
      <c r="BG9" s="355" t="s">
        <v>27</v>
      </c>
      <c r="BH9" s="256"/>
      <c r="BI9" s="353" t="s">
        <v>398</v>
      </c>
      <c r="BJ9" s="353">
        <v>2021</v>
      </c>
      <c r="BK9" s="353">
        <v>2022</v>
      </c>
      <c r="BL9" s="353">
        <v>2023</v>
      </c>
      <c r="BM9" s="353">
        <v>2024</v>
      </c>
      <c r="BN9" s="353">
        <v>2025</v>
      </c>
      <c r="BO9" s="355" t="s">
        <v>28</v>
      </c>
      <c r="BP9" s="355"/>
      <c r="BQ9" s="356"/>
      <c r="BR9" s="249"/>
      <c r="BS9" s="249"/>
      <c r="BV9" s="196"/>
    </row>
    <row r="10" spans="1:74" s="149" customFormat="1" ht="77.25" customHeight="1">
      <c r="A10" s="354"/>
      <c r="B10" s="354"/>
      <c r="C10" s="354"/>
      <c r="D10" s="354"/>
      <c r="E10" s="354"/>
      <c r="F10" s="354"/>
      <c r="G10" s="355"/>
      <c r="H10" s="355"/>
      <c r="I10" s="355"/>
      <c r="J10" s="355"/>
      <c r="K10" s="355"/>
      <c r="L10" s="355"/>
      <c r="M10" s="355"/>
      <c r="N10" s="262" t="s">
        <v>29</v>
      </c>
      <c r="O10" s="262" t="s">
        <v>282</v>
      </c>
      <c r="P10" s="355"/>
      <c r="Q10" s="355"/>
      <c r="R10" s="355"/>
      <c r="S10" s="355"/>
      <c r="T10" s="355"/>
      <c r="U10" s="355"/>
      <c r="V10" s="355"/>
      <c r="W10" s="262" t="s">
        <v>29</v>
      </c>
      <c r="X10" s="262" t="s">
        <v>282</v>
      </c>
      <c r="Y10" s="354"/>
      <c r="Z10" s="354"/>
      <c r="AA10" s="354"/>
      <c r="AB10" s="354"/>
      <c r="AC10" s="354"/>
      <c r="AD10" s="354"/>
      <c r="AE10" s="355"/>
      <c r="AF10" s="355"/>
      <c r="AG10" s="355"/>
      <c r="AH10" s="355"/>
      <c r="AI10" s="355"/>
      <c r="AJ10" s="355"/>
      <c r="AK10" s="355"/>
      <c r="AL10" s="257"/>
      <c r="AM10" s="354"/>
      <c r="AN10" s="354"/>
      <c r="AO10" s="354"/>
      <c r="AP10" s="354"/>
      <c r="AQ10" s="354"/>
      <c r="AR10" s="354"/>
      <c r="AS10" s="262" t="s">
        <v>29</v>
      </c>
      <c r="AT10" s="262" t="s">
        <v>282</v>
      </c>
      <c r="AU10" s="354"/>
      <c r="AV10" s="354"/>
      <c r="AW10" s="354"/>
      <c r="AX10" s="354"/>
      <c r="AY10" s="354"/>
      <c r="AZ10" s="354"/>
      <c r="BA10" s="355"/>
      <c r="BB10" s="355"/>
      <c r="BC10" s="355"/>
      <c r="BD10" s="355"/>
      <c r="BE10" s="355"/>
      <c r="BF10" s="355"/>
      <c r="BG10" s="355"/>
      <c r="BH10" s="257"/>
      <c r="BI10" s="354"/>
      <c r="BJ10" s="354"/>
      <c r="BK10" s="354"/>
      <c r="BL10" s="354"/>
      <c r="BM10" s="354"/>
      <c r="BN10" s="354"/>
      <c r="BO10" s="262" t="s">
        <v>29</v>
      </c>
      <c r="BP10" s="262" t="s">
        <v>282</v>
      </c>
      <c r="BQ10" s="354"/>
      <c r="BR10" s="249"/>
      <c r="BS10" s="249"/>
      <c r="BV10" s="196"/>
    </row>
    <row r="11" spans="1:74" s="149" customFormat="1" ht="24.95" customHeight="1">
      <c r="A11" s="262">
        <v>1</v>
      </c>
      <c r="B11" s="262">
        <v>2</v>
      </c>
      <c r="C11" s="262">
        <v>3</v>
      </c>
      <c r="D11" s="262"/>
      <c r="E11" s="262">
        <v>4</v>
      </c>
      <c r="F11" s="262">
        <v>5</v>
      </c>
      <c r="G11" s="262">
        <v>6</v>
      </c>
      <c r="H11" s="262">
        <v>7</v>
      </c>
      <c r="I11" s="262">
        <v>8</v>
      </c>
      <c r="J11" s="262">
        <v>9</v>
      </c>
      <c r="K11" s="262">
        <v>10</v>
      </c>
      <c r="L11" s="262">
        <v>11</v>
      </c>
      <c r="M11" s="262">
        <v>12</v>
      </c>
      <c r="N11" s="262">
        <v>13</v>
      </c>
      <c r="O11" s="262">
        <v>14</v>
      </c>
      <c r="P11" s="262">
        <v>6</v>
      </c>
      <c r="Q11" s="262">
        <v>7</v>
      </c>
      <c r="R11" s="262">
        <v>8</v>
      </c>
      <c r="S11" s="262">
        <v>9</v>
      </c>
      <c r="T11" s="262">
        <v>10</v>
      </c>
      <c r="U11" s="262">
        <v>11</v>
      </c>
      <c r="V11" s="262">
        <v>12</v>
      </c>
      <c r="W11" s="262">
        <v>13</v>
      </c>
      <c r="X11" s="262">
        <v>14</v>
      </c>
      <c r="Y11" s="262">
        <v>1</v>
      </c>
      <c r="Z11" s="262">
        <v>2</v>
      </c>
      <c r="AA11" s="262">
        <v>3</v>
      </c>
      <c r="AB11" s="262"/>
      <c r="AC11" s="262">
        <v>4</v>
      </c>
      <c r="AD11" s="262">
        <v>5</v>
      </c>
      <c r="AE11" s="262">
        <v>6</v>
      </c>
      <c r="AF11" s="262">
        <v>7</v>
      </c>
      <c r="AG11" s="262">
        <v>8</v>
      </c>
      <c r="AH11" s="262">
        <v>9</v>
      </c>
      <c r="AI11" s="262">
        <v>10</v>
      </c>
      <c r="AJ11" s="262">
        <v>11</v>
      </c>
      <c r="AK11" s="262">
        <v>12</v>
      </c>
      <c r="AL11" s="262"/>
      <c r="AM11" s="262"/>
      <c r="AN11" s="262"/>
      <c r="AO11" s="262"/>
      <c r="AP11" s="262"/>
      <c r="AQ11" s="262"/>
      <c r="AR11" s="262"/>
      <c r="AS11" s="262">
        <v>13</v>
      </c>
      <c r="AT11" s="262">
        <v>14</v>
      </c>
      <c r="AU11" s="262">
        <v>1</v>
      </c>
      <c r="AV11" s="262">
        <v>2</v>
      </c>
      <c r="AW11" s="262">
        <v>3</v>
      </c>
      <c r="AX11" s="262"/>
      <c r="AY11" s="262">
        <v>4</v>
      </c>
      <c r="AZ11" s="262">
        <v>5</v>
      </c>
      <c r="BA11" s="262">
        <v>6</v>
      </c>
      <c r="BB11" s="262">
        <v>7</v>
      </c>
      <c r="BC11" s="262">
        <v>8</v>
      </c>
      <c r="BD11" s="262">
        <v>9</v>
      </c>
      <c r="BE11" s="262">
        <v>10</v>
      </c>
      <c r="BF11" s="262">
        <v>11</v>
      </c>
      <c r="BG11" s="262">
        <v>12</v>
      </c>
      <c r="BH11" s="262"/>
      <c r="BI11" s="262"/>
      <c r="BJ11" s="262"/>
      <c r="BK11" s="262"/>
      <c r="BL11" s="262"/>
      <c r="BM11" s="262"/>
      <c r="BN11" s="262"/>
      <c r="BO11" s="262">
        <v>13</v>
      </c>
      <c r="BP11" s="262">
        <v>14</v>
      </c>
      <c r="BQ11" s="262">
        <v>15</v>
      </c>
      <c r="BR11" s="250">
        <f t="shared" ref="BR11" si="0">AJ11-BF11</f>
        <v>0</v>
      </c>
      <c r="BS11" s="250"/>
      <c r="BV11" s="196"/>
    </row>
    <row r="12" spans="1:74" s="149" customFormat="1" ht="21.95" customHeight="1">
      <c r="A12" s="262"/>
      <c r="B12" s="262" t="s">
        <v>365</v>
      </c>
      <c r="C12" s="262"/>
      <c r="D12" s="262"/>
      <c r="E12" s="151"/>
      <c r="F12" s="151"/>
      <c r="G12" s="151">
        <f>G13+G58+G107+G113+G125</f>
        <v>0</v>
      </c>
      <c r="H12" s="178">
        <f>H13+H58+H107+H113+H125</f>
        <v>0</v>
      </c>
      <c r="I12" s="178">
        <f>I13+I58+I107+I113+I125</f>
        <v>0</v>
      </c>
      <c r="J12" s="178">
        <f t="shared" ref="J12:O12" si="1">J13+J58+J107+J113+J125+J131</f>
        <v>34567.616349000004</v>
      </c>
      <c r="K12" s="178">
        <f t="shared" si="1"/>
        <v>34567.616349000004</v>
      </c>
      <c r="L12" s="178">
        <f t="shared" si="1"/>
        <v>210802.14643353844</v>
      </c>
      <c r="M12" s="178">
        <f t="shared" si="1"/>
        <v>210802.14643353844</v>
      </c>
      <c r="N12" s="151">
        <f t="shared" si="1"/>
        <v>0</v>
      </c>
      <c r="O12" s="151">
        <f t="shared" si="1"/>
        <v>0</v>
      </c>
      <c r="P12" s="151">
        <f>P13+P58+P107+P113+P125</f>
        <v>0</v>
      </c>
      <c r="Q12" s="178">
        <f>Q13+Q58+Q107+Q113+Q125</f>
        <v>0</v>
      </c>
      <c r="R12" s="178">
        <f>R13+R58+R107+R113+R125</f>
        <v>0</v>
      </c>
      <c r="S12" s="178">
        <f t="shared" ref="S12:X12" si="2">S13+S58+S107+S113+S125+S131</f>
        <v>39844.207729000002</v>
      </c>
      <c r="T12" s="178">
        <f t="shared" si="2"/>
        <v>39844.207729000002</v>
      </c>
      <c r="U12" s="178">
        <f t="shared" si="2"/>
        <v>213358.74146799996</v>
      </c>
      <c r="V12" s="178">
        <f t="shared" si="2"/>
        <v>213358.74146799996</v>
      </c>
      <c r="W12" s="151">
        <f t="shared" si="2"/>
        <v>0</v>
      </c>
      <c r="X12" s="151">
        <f t="shared" si="2"/>
        <v>0</v>
      </c>
      <c r="Y12" s="262"/>
      <c r="Z12" s="262" t="s">
        <v>365</v>
      </c>
      <c r="AA12" s="262"/>
      <c r="AB12" s="262"/>
      <c r="AC12" s="151"/>
      <c r="AD12" s="151"/>
      <c r="AE12" s="151">
        <f>AE13+AE58+AE107+AE113+AE125</f>
        <v>0</v>
      </c>
      <c r="AF12" s="178">
        <f>AF13+AF58+AF107+AF113+AF125</f>
        <v>0</v>
      </c>
      <c r="AG12" s="178">
        <f>AG13+AG58+AG107+AG113+AG125</f>
        <v>0</v>
      </c>
      <c r="AH12" s="178">
        <f>AH13+AH58+AH107+AH113+AH125+AH131</f>
        <v>39844.207729000002</v>
      </c>
      <c r="AI12" s="178">
        <f>AI13+AI58+AI107+AI113+AI125+AI131</f>
        <v>39844.207729000002</v>
      </c>
      <c r="AJ12" s="178">
        <f>AJ13+AJ58+AJ107+AJ113+AJ125+AJ131</f>
        <v>211864.76710902562</v>
      </c>
      <c r="AK12" s="178">
        <f>AK13+AK58+AK107+AK113+AK125+AK131</f>
        <v>211864.76710902562</v>
      </c>
      <c r="AL12" s="178"/>
      <c r="AM12" s="178">
        <f t="shared" ref="AM12:AT12" si="3">AM13+AM58+AM107+AM113+AM125+AM131</f>
        <v>75873.52877733334</v>
      </c>
      <c r="AN12" s="178">
        <f t="shared" si="3"/>
        <v>32346.092879897435</v>
      </c>
      <c r="AO12" s="178">
        <f t="shared" si="3"/>
        <v>19931</v>
      </c>
      <c r="AP12" s="178">
        <f t="shared" si="3"/>
        <v>12074.538461538461</v>
      </c>
      <c r="AQ12" s="178">
        <f t="shared" si="3"/>
        <v>5926</v>
      </c>
      <c r="AR12" s="178">
        <f t="shared" si="3"/>
        <v>5660</v>
      </c>
      <c r="AS12" s="151">
        <f t="shared" si="3"/>
        <v>0</v>
      </c>
      <c r="AT12" s="151">
        <f t="shared" si="3"/>
        <v>0</v>
      </c>
      <c r="AU12" s="262"/>
      <c r="AV12" s="262" t="s">
        <v>365</v>
      </c>
      <c r="AW12" s="262"/>
      <c r="AX12" s="262"/>
      <c r="AY12" s="151"/>
      <c r="AZ12" s="151"/>
      <c r="BA12" s="151">
        <f>BA13+BA58+BA107+BA113+BA125</f>
        <v>0</v>
      </c>
      <c r="BB12" s="178">
        <f>BB13+BB58+BB107+BB113+BB125</f>
        <v>0</v>
      </c>
      <c r="BC12" s="178">
        <f>BC13+BC58+BC107+BC113+BC125</f>
        <v>0</v>
      </c>
      <c r="BD12" s="178">
        <f>BD13+BD58+BD107+BD113+BD125+BD131</f>
        <v>43510.629729</v>
      </c>
      <c r="BE12" s="178">
        <f>BE13+BE58+BE107+BE113+BE125+BE131</f>
        <v>43510.629729</v>
      </c>
      <c r="BF12" s="178">
        <f>BF13+BF58+BF107+BF113+BF125+BF131</f>
        <v>339489.27591358975</v>
      </c>
      <c r="BG12" s="178">
        <f>BG13+BG58+BG107+BG113+BG125+BG131</f>
        <v>339489.27591358975</v>
      </c>
      <c r="BH12" s="178"/>
      <c r="BI12" s="178">
        <f t="shared" ref="BI12:BP12" si="4">BI13+BI58+BI107+BI113+BI125+BI131</f>
        <v>71714.52877733334</v>
      </c>
      <c r="BJ12" s="178">
        <f t="shared" si="4"/>
        <v>32067.092879897435</v>
      </c>
      <c r="BK12" s="178">
        <f t="shared" si="4"/>
        <v>17366</v>
      </c>
      <c r="BL12" s="178">
        <f t="shared" si="4"/>
        <v>10759.538461538461</v>
      </c>
      <c r="BM12" s="178">
        <f t="shared" si="4"/>
        <v>5926</v>
      </c>
      <c r="BN12" s="178">
        <f t="shared" si="4"/>
        <v>5660</v>
      </c>
      <c r="BO12" s="151">
        <f t="shared" si="4"/>
        <v>0</v>
      </c>
      <c r="BP12" s="151">
        <f t="shared" si="4"/>
        <v>0</v>
      </c>
      <c r="BQ12" s="262"/>
      <c r="BR12" s="250">
        <f>BG12-AK12</f>
        <v>127624.50880456413</v>
      </c>
      <c r="BS12" s="250"/>
      <c r="BV12" s="221"/>
    </row>
    <row r="13" spans="1:74" s="149" customFormat="1" ht="27.75" customHeight="1">
      <c r="A13" s="262" t="s">
        <v>65</v>
      </c>
      <c r="B13" s="262" t="s">
        <v>291</v>
      </c>
      <c r="C13" s="262"/>
      <c r="D13" s="262"/>
      <c r="E13" s="151"/>
      <c r="F13" s="151"/>
      <c r="G13" s="151">
        <f t="shared" ref="G13:X13" si="5">G14+G45+G52</f>
        <v>0</v>
      </c>
      <c r="H13" s="178">
        <f t="shared" si="5"/>
        <v>0</v>
      </c>
      <c r="I13" s="178">
        <f t="shared" si="5"/>
        <v>0</v>
      </c>
      <c r="J13" s="178">
        <f t="shared" si="5"/>
        <v>25000</v>
      </c>
      <c r="K13" s="178">
        <f t="shared" si="5"/>
        <v>25000</v>
      </c>
      <c r="L13" s="178">
        <f t="shared" si="5"/>
        <v>49014</v>
      </c>
      <c r="M13" s="178">
        <f t="shared" si="5"/>
        <v>49014</v>
      </c>
      <c r="N13" s="151">
        <f t="shared" si="5"/>
        <v>0</v>
      </c>
      <c r="O13" s="151">
        <f t="shared" si="5"/>
        <v>0</v>
      </c>
      <c r="P13" s="151">
        <f t="shared" si="5"/>
        <v>0</v>
      </c>
      <c r="Q13" s="178">
        <f t="shared" si="5"/>
        <v>0</v>
      </c>
      <c r="R13" s="178">
        <f t="shared" si="5"/>
        <v>0</v>
      </c>
      <c r="S13" s="178">
        <f t="shared" si="5"/>
        <v>25000</v>
      </c>
      <c r="T13" s="178">
        <f t="shared" si="5"/>
        <v>25000</v>
      </c>
      <c r="U13" s="178">
        <f t="shared" si="5"/>
        <v>51474</v>
      </c>
      <c r="V13" s="178">
        <f t="shared" si="5"/>
        <v>51474</v>
      </c>
      <c r="W13" s="151">
        <f t="shared" si="5"/>
        <v>0</v>
      </c>
      <c r="X13" s="151">
        <f t="shared" si="5"/>
        <v>0</v>
      </c>
      <c r="Y13" s="262" t="s">
        <v>65</v>
      </c>
      <c r="Z13" s="262" t="s">
        <v>291</v>
      </c>
      <c r="AA13" s="262"/>
      <c r="AB13" s="262"/>
      <c r="AC13" s="151"/>
      <c r="AD13" s="151"/>
      <c r="AE13" s="151">
        <f t="shared" ref="AE13:AK13" si="6">AE14+AE45+AE52</f>
        <v>0</v>
      </c>
      <c r="AF13" s="178">
        <f t="shared" si="6"/>
        <v>0</v>
      </c>
      <c r="AG13" s="178">
        <f t="shared" si="6"/>
        <v>0</v>
      </c>
      <c r="AH13" s="178">
        <f t="shared" si="6"/>
        <v>25000</v>
      </c>
      <c r="AI13" s="178">
        <f t="shared" si="6"/>
        <v>25000</v>
      </c>
      <c r="AJ13" s="178">
        <f t="shared" si="6"/>
        <v>47175</v>
      </c>
      <c r="AK13" s="178">
        <f t="shared" si="6"/>
        <v>47175</v>
      </c>
      <c r="AL13" s="178"/>
      <c r="AM13" s="178">
        <f t="shared" ref="AM13:AT13" si="7">AM14+AM45+AM52</f>
        <v>47254</v>
      </c>
      <c r="AN13" s="178">
        <f t="shared" si="7"/>
        <v>16056</v>
      </c>
      <c r="AO13" s="178">
        <f t="shared" si="7"/>
        <v>11056</v>
      </c>
      <c r="AP13" s="178">
        <f t="shared" si="7"/>
        <v>8556</v>
      </c>
      <c r="AQ13" s="178">
        <f t="shared" si="7"/>
        <v>5926</v>
      </c>
      <c r="AR13" s="178">
        <f t="shared" si="7"/>
        <v>5660</v>
      </c>
      <c r="AS13" s="151">
        <f t="shared" si="7"/>
        <v>0</v>
      </c>
      <c r="AT13" s="151">
        <f t="shared" si="7"/>
        <v>0</v>
      </c>
      <c r="AU13" s="262" t="s">
        <v>65</v>
      </c>
      <c r="AV13" s="262" t="s">
        <v>291</v>
      </c>
      <c r="AW13" s="262"/>
      <c r="AX13" s="262"/>
      <c r="AY13" s="151"/>
      <c r="AZ13" s="151"/>
      <c r="BA13" s="151">
        <f t="shared" ref="BA13:BG13" si="8">BA14+BA45+BA52</f>
        <v>0</v>
      </c>
      <c r="BB13" s="178">
        <f t="shared" si="8"/>
        <v>0</v>
      </c>
      <c r="BC13" s="178">
        <f t="shared" si="8"/>
        <v>0</v>
      </c>
      <c r="BD13" s="178">
        <f t="shared" si="8"/>
        <v>25000</v>
      </c>
      <c r="BE13" s="178">
        <f t="shared" si="8"/>
        <v>25000</v>
      </c>
      <c r="BF13" s="178">
        <f t="shared" si="8"/>
        <v>39693</v>
      </c>
      <c r="BG13" s="178">
        <f t="shared" si="8"/>
        <v>39693</v>
      </c>
      <c r="BH13" s="178"/>
      <c r="BI13" s="178">
        <f t="shared" ref="BI13:BP13" si="9">BI14+BI45+BI52</f>
        <v>47254</v>
      </c>
      <c r="BJ13" s="178">
        <f t="shared" si="9"/>
        <v>16056</v>
      </c>
      <c r="BK13" s="178">
        <f t="shared" si="9"/>
        <v>11056</v>
      </c>
      <c r="BL13" s="178">
        <f t="shared" si="9"/>
        <v>8556</v>
      </c>
      <c r="BM13" s="178">
        <f t="shared" si="9"/>
        <v>5926</v>
      </c>
      <c r="BN13" s="178">
        <f t="shared" si="9"/>
        <v>5660</v>
      </c>
      <c r="BO13" s="151">
        <f t="shared" si="9"/>
        <v>0</v>
      </c>
      <c r="BP13" s="151">
        <f t="shared" si="9"/>
        <v>0</v>
      </c>
      <c r="BQ13" s="262"/>
      <c r="BR13" s="250">
        <f t="shared" ref="BR13:BR76" si="10">BG13-AK13</f>
        <v>-7482</v>
      </c>
      <c r="BS13" s="250"/>
      <c r="BV13" s="196"/>
    </row>
    <row r="14" spans="1:74" s="149" customFormat="1" ht="50.25" customHeight="1">
      <c r="A14" s="262" t="s">
        <v>19</v>
      </c>
      <c r="B14" s="262" t="s">
        <v>317</v>
      </c>
      <c r="C14" s="262"/>
      <c r="D14" s="262"/>
      <c r="E14" s="151"/>
      <c r="F14" s="151"/>
      <c r="G14" s="151"/>
      <c r="H14" s="178">
        <f t="shared" ref="H14:O14" si="11">H15+H31</f>
        <v>0</v>
      </c>
      <c r="I14" s="178">
        <f t="shared" si="11"/>
        <v>0</v>
      </c>
      <c r="J14" s="178">
        <f t="shared" si="11"/>
        <v>0</v>
      </c>
      <c r="K14" s="178">
        <f t="shared" si="11"/>
        <v>0</v>
      </c>
      <c r="L14" s="178">
        <f t="shared" si="11"/>
        <v>25854</v>
      </c>
      <c r="M14" s="178">
        <f t="shared" si="11"/>
        <v>25854</v>
      </c>
      <c r="N14" s="151">
        <f t="shared" si="11"/>
        <v>0</v>
      </c>
      <c r="O14" s="151">
        <f t="shared" si="11"/>
        <v>0</v>
      </c>
      <c r="P14" s="151"/>
      <c r="Q14" s="178">
        <f t="shared" ref="Q14:X14" si="12">Q15+Q31</f>
        <v>0</v>
      </c>
      <c r="R14" s="178">
        <f t="shared" si="12"/>
        <v>0</v>
      </c>
      <c r="S14" s="178">
        <f t="shared" si="12"/>
        <v>0</v>
      </c>
      <c r="T14" s="178">
        <f t="shared" si="12"/>
        <v>0</v>
      </c>
      <c r="U14" s="178">
        <f t="shared" si="12"/>
        <v>29630</v>
      </c>
      <c r="V14" s="178">
        <f t="shared" si="12"/>
        <v>29630</v>
      </c>
      <c r="W14" s="151">
        <f t="shared" si="12"/>
        <v>0</v>
      </c>
      <c r="X14" s="151">
        <f t="shared" si="12"/>
        <v>0</v>
      </c>
      <c r="Y14" s="262" t="s">
        <v>19</v>
      </c>
      <c r="Z14" s="262" t="s">
        <v>317</v>
      </c>
      <c r="AA14" s="262"/>
      <c r="AB14" s="262"/>
      <c r="AC14" s="151"/>
      <c r="AD14" s="151"/>
      <c r="AE14" s="151"/>
      <c r="AF14" s="178">
        <f t="shared" ref="AF14:AK14" si="13">AF15+AF31</f>
        <v>0</v>
      </c>
      <c r="AG14" s="178">
        <f t="shared" si="13"/>
        <v>0</v>
      </c>
      <c r="AH14" s="178">
        <f t="shared" si="13"/>
        <v>0</v>
      </c>
      <c r="AI14" s="178">
        <f t="shared" si="13"/>
        <v>0</v>
      </c>
      <c r="AJ14" s="178">
        <f t="shared" si="13"/>
        <v>29285</v>
      </c>
      <c r="AK14" s="178">
        <f t="shared" si="13"/>
        <v>29285</v>
      </c>
      <c r="AL14" s="178"/>
      <c r="AM14" s="178">
        <f t="shared" ref="AM14:AR14" si="14">AM15+AM31</f>
        <v>29364</v>
      </c>
      <c r="AN14" s="178">
        <f t="shared" si="14"/>
        <v>5926</v>
      </c>
      <c r="AO14" s="178">
        <f t="shared" si="14"/>
        <v>5926</v>
      </c>
      <c r="AP14" s="178">
        <f t="shared" si="14"/>
        <v>5926</v>
      </c>
      <c r="AQ14" s="178">
        <f t="shared" si="14"/>
        <v>5926</v>
      </c>
      <c r="AR14" s="178">
        <f t="shared" si="14"/>
        <v>5660</v>
      </c>
      <c r="AS14" s="151">
        <f>AS15+AS31</f>
        <v>0</v>
      </c>
      <c r="AT14" s="151">
        <f>AT15+AT31</f>
        <v>0</v>
      </c>
      <c r="AU14" s="262" t="s">
        <v>19</v>
      </c>
      <c r="AV14" s="262" t="s">
        <v>317</v>
      </c>
      <c r="AW14" s="262"/>
      <c r="AX14" s="262"/>
      <c r="AY14" s="151"/>
      <c r="AZ14" s="151"/>
      <c r="BA14" s="151"/>
      <c r="BB14" s="178">
        <f t="shared" ref="BB14:BE14" si="15">BB15+BB31</f>
        <v>0</v>
      </c>
      <c r="BC14" s="178">
        <f t="shared" si="15"/>
        <v>0</v>
      </c>
      <c r="BD14" s="178">
        <f t="shared" si="15"/>
        <v>0</v>
      </c>
      <c r="BE14" s="178">
        <f t="shared" si="15"/>
        <v>0</v>
      </c>
      <c r="BF14" s="178">
        <f>BF15+BF31</f>
        <v>24433</v>
      </c>
      <c r="BG14" s="178">
        <f>BG15+BG31</f>
        <v>24433</v>
      </c>
      <c r="BH14" s="178">
        <f t="shared" ref="BH14:BP14" si="16">BH15+BH31</f>
        <v>5099.4790000000003</v>
      </c>
      <c r="BI14" s="178">
        <f t="shared" si="16"/>
        <v>29364</v>
      </c>
      <c r="BJ14" s="178">
        <f t="shared" si="16"/>
        <v>5926</v>
      </c>
      <c r="BK14" s="178">
        <f t="shared" si="16"/>
        <v>5926</v>
      </c>
      <c r="BL14" s="178">
        <f t="shared" si="16"/>
        <v>5926</v>
      </c>
      <c r="BM14" s="178">
        <f t="shared" si="16"/>
        <v>5926</v>
      </c>
      <c r="BN14" s="178">
        <f t="shared" si="16"/>
        <v>5660</v>
      </c>
      <c r="BO14" s="178">
        <f t="shared" si="16"/>
        <v>0</v>
      </c>
      <c r="BP14" s="178">
        <f t="shared" si="16"/>
        <v>0</v>
      </c>
      <c r="BQ14" s="262" t="s">
        <v>479</v>
      </c>
      <c r="BR14" s="250">
        <f t="shared" si="10"/>
        <v>-4852</v>
      </c>
      <c r="BS14" s="250"/>
      <c r="BV14" s="221">
        <f>AJ14-BF14</f>
        <v>4852</v>
      </c>
    </row>
    <row r="15" spans="1:74" ht="21.95" customHeight="1">
      <c r="A15" s="262">
        <v>1</v>
      </c>
      <c r="B15" s="262" t="s">
        <v>45</v>
      </c>
      <c r="C15" s="262"/>
      <c r="D15" s="262"/>
      <c r="E15" s="152"/>
      <c r="F15" s="152"/>
      <c r="G15" s="152"/>
      <c r="H15" s="178"/>
      <c r="I15" s="178"/>
      <c r="J15" s="178">
        <f t="shared" ref="J15:K15" si="17">SUM(J19:J30)</f>
        <v>0</v>
      </c>
      <c r="K15" s="178">
        <f t="shared" si="17"/>
        <v>0</v>
      </c>
      <c r="L15" s="178">
        <f>SUM(L19:L30)</f>
        <v>2150</v>
      </c>
      <c r="M15" s="178">
        <f>SUM(M19:M30)</f>
        <v>2150</v>
      </c>
      <c r="N15" s="151">
        <f t="shared" ref="N15:O15" si="18">SUM(N19:N30)</f>
        <v>0</v>
      </c>
      <c r="O15" s="151">
        <f t="shared" si="18"/>
        <v>0</v>
      </c>
      <c r="P15" s="152"/>
      <c r="Q15" s="178"/>
      <c r="R15" s="178"/>
      <c r="S15" s="178">
        <f t="shared" ref="S15:T15" si="19">SUM(S19:S30)</f>
        <v>0</v>
      </c>
      <c r="T15" s="178">
        <f t="shared" si="19"/>
        <v>0</v>
      </c>
      <c r="U15" s="178">
        <f>SUM(U16:U30)</f>
        <v>2522</v>
      </c>
      <c r="V15" s="178">
        <f>SUM(V16:V30)</f>
        <v>2522</v>
      </c>
      <c r="W15" s="151">
        <f t="shared" ref="W15:X15" si="20">SUM(W19:W30)</f>
        <v>0</v>
      </c>
      <c r="X15" s="151">
        <f t="shared" si="20"/>
        <v>0</v>
      </c>
      <c r="Y15" s="262">
        <v>1</v>
      </c>
      <c r="Z15" s="262" t="s">
        <v>45</v>
      </c>
      <c r="AA15" s="262"/>
      <c r="AB15" s="262"/>
      <c r="AC15" s="152"/>
      <c r="AD15" s="152"/>
      <c r="AE15" s="152"/>
      <c r="AF15" s="178"/>
      <c r="AG15" s="178"/>
      <c r="AH15" s="178">
        <f t="shared" ref="AH15:AI15" si="21">SUM(AH19:AH30)</f>
        <v>0</v>
      </c>
      <c r="AI15" s="178">
        <f t="shared" si="21"/>
        <v>0</v>
      </c>
      <c r="AJ15" s="178">
        <f>SUM(AJ16:AJ30)</f>
        <v>2522</v>
      </c>
      <c r="AK15" s="178">
        <f>SUM(AK16:AK30)</f>
        <v>2522</v>
      </c>
      <c r="AL15" s="178"/>
      <c r="AM15" s="178">
        <f t="shared" ref="AM15:AR15" si="22">SUM(AM16:AM30)</f>
        <v>2522</v>
      </c>
      <c r="AN15" s="178">
        <f t="shared" si="22"/>
        <v>2522</v>
      </c>
      <c r="AO15" s="178">
        <f t="shared" si="22"/>
        <v>0</v>
      </c>
      <c r="AP15" s="178">
        <f t="shared" si="22"/>
        <v>0</v>
      </c>
      <c r="AQ15" s="178">
        <f t="shared" si="22"/>
        <v>0</v>
      </c>
      <c r="AR15" s="178">
        <f t="shared" si="22"/>
        <v>0</v>
      </c>
      <c r="AS15" s="151">
        <f t="shared" ref="AS15:AT15" si="23">SUM(AS19:AS30)</f>
        <v>0</v>
      </c>
      <c r="AT15" s="151">
        <f t="shared" si="23"/>
        <v>0</v>
      </c>
      <c r="AU15" s="262">
        <v>1</v>
      </c>
      <c r="AV15" s="262" t="s">
        <v>45</v>
      </c>
      <c r="AW15" s="262"/>
      <c r="AX15" s="262"/>
      <c r="AY15" s="152"/>
      <c r="AZ15" s="152"/>
      <c r="BA15" s="152"/>
      <c r="BB15" s="178"/>
      <c r="BC15" s="178"/>
      <c r="BD15" s="178">
        <f t="shared" ref="BD15:BE15" si="24">SUM(BD19:BD30)</f>
        <v>0</v>
      </c>
      <c r="BE15" s="178">
        <f t="shared" si="24"/>
        <v>0</v>
      </c>
      <c r="BF15" s="178">
        <f>SUM(BF16:BF30)</f>
        <v>2522</v>
      </c>
      <c r="BG15" s="178">
        <f>SUM(BG16:BG30)</f>
        <v>2522</v>
      </c>
      <c r="BH15" s="178"/>
      <c r="BI15" s="178">
        <f t="shared" ref="BI15:BN15" si="25">SUM(BI16:BI30)</f>
        <v>2522</v>
      </c>
      <c r="BJ15" s="178">
        <f t="shared" si="25"/>
        <v>2522</v>
      </c>
      <c r="BK15" s="178">
        <f t="shared" si="25"/>
        <v>0</v>
      </c>
      <c r="BL15" s="178">
        <f t="shared" si="25"/>
        <v>0</v>
      </c>
      <c r="BM15" s="178">
        <f t="shared" si="25"/>
        <v>0</v>
      </c>
      <c r="BN15" s="178">
        <f t="shared" si="25"/>
        <v>0</v>
      </c>
      <c r="BO15" s="151">
        <f t="shared" ref="BO15:BP15" si="26">SUM(BO19:BO30)</f>
        <v>0</v>
      </c>
      <c r="BP15" s="151">
        <f t="shared" si="26"/>
        <v>0</v>
      </c>
      <c r="BQ15" s="262"/>
      <c r="BR15" s="250">
        <f t="shared" si="10"/>
        <v>0</v>
      </c>
      <c r="BS15" s="250"/>
      <c r="BV15" s="197"/>
    </row>
    <row r="16" spans="1:74" ht="60" customHeight="1">
      <c r="A16" s="142" t="s">
        <v>15</v>
      </c>
      <c r="B16" s="146" t="s">
        <v>299</v>
      </c>
      <c r="C16" s="144"/>
      <c r="D16" s="144" t="s">
        <v>320</v>
      </c>
      <c r="E16" s="144" t="s">
        <v>240</v>
      </c>
      <c r="F16" s="142" t="s">
        <v>285</v>
      </c>
      <c r="G16" s="144" t="s">
        <v>354</v>
      </c>
      <c r="H16" s="179">
        <v>1628</v>
      </c>
      <c r="I16" s="179">
        <v>1628</v>
      </c>
      <c r="J16" s="179"/>
      <c r="K16" s="179"/>
      <c r="L16" s="179">
        <v>200</v>
      </c>
      <c r="M16" s="179">
        <v>200</v>
      </c>
      <c r="N16" s="244"/>
      <c r="O16" s="244"/>
      <c r="P16" s="144" t="s">
        <v>354</v>
      </c>
      <c r="Q16" s="179">
        <v>1628</v>
      </c>
      <c r="R16" s="179">
        <v>1628</v>
      </c>
      <c r="S16" s="179"/>
      <c r="T16" s="179"/>
      <c r="U16" s="179">
        <v>200</v>
      </c>
      <c r="V16" s="179">
        <v>200</v>
      </c>
      <c r="W16" s="244"/>
      <c r="X16" s="244"/>
      <c r="Y16" s="142" t="s">
        <v>15</v>
      </c>
      <c r="Z16" s="146" t="s">
        <v>299</v>
      </c>
      <c r="AA16" s="144">
        <v>7898001</v>
      </c>
      <c r="AB16" s="144" t="s">
        <v>320</v>
      </c>
      <c r="AC16" s="144" t="s">
        <v>240</v>
      </c>
      <c r="AD16" s="144" t="s">
        <v>435</v>
      </c>
      <c r="AE16" s="144" t="s">
        <v>354</v>
      </c>
      <c r="AF16" s="179">
        <v>1628</v>
      </c>
      <c r="AG16" s="179">
        <v>1628</v>
      </c>
      <c r="AH16" s="179"/>
      <c r="AI16" s="179"/>
      <c r="AJ16" s="179">
        <v>200</v>
      </c>
      <c r="AK16" s="179">
        <v>200</v>
      </c>
      <c r="AL16" s="179">
        <f>AM16-AK16</f>
        <v>0</v>
      </c>
      <c r="AM16" s="179">
        <f>AN16+AO16+AP16+AQ16+AR16</f>
        <v>200</v>
      </c>
      <c r="AN16" s="179">
        <v>200</v>
      </c>
      <c r="AO16" s="179"/>
      <c r="AP16" s="179"/>
      <c r="AQ16" s="179"/>
      <c r="AR16" s="179"/>
      <c r="AS16" s="244"/>
      <c r="AT16" s="244"/>
      <c r="AU16" s="142" t="s">
        <v>15</v>
      </c>
      <c r="AV16" s="146" t="s">
        <v>299</v>
      </c>
      <c r="AW16" s="144">
        <v>7898001</v>
      </c>
      <c r="AX16" s="144" t="s">
        <v>320</v>
      </c>
      <c r="AY16" s="144" t="s">
        <v>240</v>
      </c>
      <c r="AZ16" s="144" t="s">
        <v>435</v>
      </c>
      <c r="BA16" s="144" t="s">
        <v>354</v>
      </c>
      <c r="BB16" s="179">
        <v>1628</v>
      </c>
      <c r="BC16" s="179">
        <v>1628</v>
      </c>
      <c r="BD16" s="179"/>
      <c r="BE16" s="179"/>
      <c r="BF16" s="179">
        <v>200</v>
      </c>
      <c r="BG16" s="179">
        <v>200</v>
      </c>
      <c r="BH16" s="179">
        <f>BI16-BG16</f>
        <v>0</v>
      </c>
      <c r="BI16" s="179">
        <f>BJ16+BK16+BL16+BM16+BN16</f>
        <v>200</v>
      </c>
      <c r="BJ16" s="179">
        <v>200</v>
      </c>
      <c r="BK16" s="179"/>
      <c r="BL16" s="179"/>
      <c r="BM16" s="179"/>
      <c r="BN16" s="179"/>
      <c r="BO16" s="244"/>
      <c r="BP16" s="244"/>
      <c r="BQ16" s="144"/>
      <c r="BR16" s="250">
        <f t="shared" si="10"/>
        <v>0</v>
      </c>
      <c r="BS16" s="250"/>
    </row>
    <row r="17" spans="1:74" ht="60" customHeight="1">
      <c r="A17" s="142" t="s">
        <v>15</v>
      </c>
      <c r="B17" s="146" t="s">
        <v>300</v>
      </c>
      <c r="C17" s="144"/>
      <c r="D17" s="144" t="s">
        <v>320</v>
      </c>
      <c r="E17" s="144" t="s">
        <v>240</v>
      </c>
      <c r="F17" s="142" t="s">
        <v>285</v>
      </c>
      <c r="G17" s="144" t="s">
        <v>360</v>
      </c>
      <c r="H17" s="179">
        <v>1506.2180000000001</v>
      </c>
      <c r="I17" s="179">
        <v>1506.2180000000001</v>
      </c>
      <c r="J17" s="179"/>
      <c r="K17" s="179"/>
      <c r="L17" s="179">
        <v>200</v>
      </c>
      <c r="M17" s="179">
        <v>200</v>
      </c>
      <c r="N17" s="244"/>
      <c r="O17" s="244"/>
      <c r="P17" s="144" t="s">
        <v>360</v>
      </c>
      <c r="Q17" s="179">
        <v>1506.2180000000001</v>
      </c>
      <c r="R17" s="179">
        <v>1506.2180000000001</v>
      </c>
      <c r="S17" s="179"/>
      <c r="T17" s="179"/>
      <c r="U17" s="179">
        <v>200</v>
      </c>
      <c r="V17" s="179">
        <v>200</v>
      </c>
      <c r="W17" s="244"/>
      <c r="X17" s="244"/>
      <c r="Y17" s="142" t="s">
        <v>15</v>
      </c>
      <c r="Z17" s="146" t="s">
        <v>300</v>
      </c>
      <c r="AA17" s="144">
        <v>7897879</v>
      </c>
      <c r="AB17" s="144" t="s">
        <v>320</v>
      </c>
      <c r="AC17" s="144" t="s">
        <v>240</v>
      </c>
      <c r="AD17" s="144" t="s">
        <v>435</v>
      </c>
      <c r="AE17" s="144" t="s">
        <v>360</v>
      </c>
      <c r="AF17" s="179">
        <v>1506.2180000000001</v>
      </c>
      <c r="AG17" s="179">
        <v>1506.2180000000001</v>
      </c>
      <c r="AH17" s="179"/>
      <c r="AI17" s="179"/>
      <c r="AJ17" s="179">
        <v>200</v>
      </c>
      <c r="AK17" s="179">
        <v>200</v>
      </c>
      <c r="AL17" s="179">
        <f t="shared" ref="AL17:AL85" si="27">AM17-AK17</f>
        <v>0</v>
      </c>
      <c r="AM17" s="179">
        <f t="shared" ref="AM17:AM85" si="28">AN17+AO17+AP17+AQ17+AR17</f>
        <v>200</v>
      </c>
      <c r="AN17" s="179">
        <v>200</v>
      </c>
      <c r="AO17" s="179"/>
      <c r="AP17" s="179"/>
      <c r="AQ17" s="179"/>
      <c r="AR17" s="179"/>
      <c r="AS17" s="244"/>
      <c r="AT17" s="244"/>
      <c r="AU17" s="142" t="s">
        <v>15</v>
      </c>
      <c r="AV17" s="146" t="s">
        <v>300</v>
      </c>
      <c r="AW17" s="144">
        <v>7897879</v>
      </c>
      <c r="AX17" s="144" t="s">
        <v>320</v>
      </c>
      <c r="AY17" s="144" t="s">
        <v>240</v>
      </c>
      <c r="AZ17" s="144" t="s">
        <v>435</v>
      </c>
      <c r="BA17" s="144" t="s">
        <v>360</v>
      </c>
      <c r="BB17" s="179">
        <v>1506.2180000000001</v>
      </c>
      <c r="BC17" s="179">
        <v>1506.2180000000001</v>
      </c>
      <c r="BD17" s="179"/>
      <c r="BE17" s="179"/>
      <c r="BF17" s="179">
        <v>200</v>
      </c>
      <c r="BG17" s="179">
        <v>200</v>
      </c>
      <c r="BH17" s="179">
        <f t="shared" ref="BH17:BH85" si="29">BI17-BG17</f>
        <v>0</v>
      </c>
      <c r="BI17" s="179">
        <f t="shared" ref="BI17:BI30" si="30">BJ17+BK17+BL17+BM17+BN17</f>
        <v>200</v>
      </c>
      <c r="BJ17" s="179">
        <v>200</v>
      </c>
      <c r="BK17" s="179"/>
      <c r="BL17" s="179"/>
      <c r="BM17" s="179"/>
      <c r="BN17" s="179"/>
      <c r="BO17" s="244"/>
      <c r="BP17" s="244"/>
      <c r="BQ17" s="144"/>
      <c r="BR17" s="250">
        <f t="shared" si="10"/>
        <v>0</v>
      </c>
      <c r="BS17" s="250"/>
    </row>
    <row r="18" spans="1:74" ht="60" customHeight="1">
      <c r="A18" s="142" t="s">
        <v>15</v>
      </c>
      <c r="B18" s="146" t="s">
        <v>301</v>
      </c>
      <c r="C18" s="144"/>
      <c r="D18" s="144" t="s">
        <v>320</v>
      </c>
      <c r="E18" s="144" t="s">
        <v>240</v>
      </c>
      <c r="F18" s="142" t="s">
        <v>285</v>
      </c>
      <c r="G18" s="144" t="s">
        <v>359</v>
      </c>
      <c r="H18" s="179">
        <v>4967.05</v>
      </c>
      <c r="I18" s="179">
        <v>4967.05</v>
      </c>
      <c r="J18" s="179"/>
      <c r="K18" s="179"/>
      <c r="L18" s="179">
        <v>200</v>
      </c>
      <c r="M18" s="179">
        <v>200</v>
      </c>
      <c r="N18" s="244"/>
      <c r="O18" s="244"/>
      <c r="P18" s="144" t="s">
        <v>359</v>
      </c>
      <c r="Q18" s="179">
        <v>4967.05</v>
      </c>
      <c r="R18" s="179">
        <v>4967.05</v>
      </c>
      <c r="S18" s="179"/>
      <c r="T18" s="179"/>
      <c r="U18" s="179">
        <v>200</v>
      </c>
      <c r="V18" s="179">
        <v>200</v>
      </c>
      <c r="W18" s="244"/>
      <c r="X18" s="244"/>
      <c r="Y18" s="142" t="s">
        <v>15</v>
      </c>
      <c r="Z18" s="146" t="s">
        <v>301</v>
      </c>
      <c r="AA18" s="144">
        <v>7902447</v>
      </c>
      <c r="AB18" s="144" t="s">
        <v>320</v>
      </c>
      <c r="AC18" s="144" t="s">
        <v>240</v>
      </c>
      <c r="AD18" s="144" t="s">
        <v>435</v>
      </c>
      <c r="AE18" s="144" t="s">
        <v>359</v>
      </c>
      <c r="AF18" s="179">
        <v>4967.05</v>
      </c>
      <c r="AG18" s="179">
        <v>4967.05</v>
      </c>
      <c r="AH18" s="179"/>
      <c r="AI18" s="179"/>
      <c r="AJ18" s="179">
        <v>200</v>
      </c>
      <c r="AK18" s="179">
        <v>200</v>
      </c>
      <c r="AL18" s="179">
        <f t="shared" si="27"/>
        <v>0</v>
      </c>
      <c r="AM18" s="179">
        <f t="shared" si="28"/>
        <v>200</v>
      </c>
      <c r="AN18" s="179">
        <v>200</v>
      </c>
      <c r="AO18" s="179"/>
      <c r="AP18" s="179"/>
      <c r="AQ18" s="179"/>
      <c r="AR18" s="179"/>
      <c r="AS18" s="244"/>
      <c r="AT18" s="244"/>
      <c r="AU18" s="142" t="s">
        <v>15</v>
      </c>
      <c r="AV18" s="146" t="s">
        <v>301</v>
      </c>
      <c r="AW18" s="144">
        <v>7902447</v>
      </c>
      <c r="AX18" s="144" t="s">
        <v>320</v>
      </c>
      <c r="AY18" s="144" t="s">
        <v>240</v>
      </c>
      <c r="AZ18" s="144" t="s">
        <v>435</v>
      </c>
      <c r="BA18" s="144" t="s">
        <v>359</v>
      </c>
      <c r="BB18" s="179">
        <v>4967.05</v>
      </c>
      <c r="BC18" s="179">
        <v>4967.05</v>
      </c>
      <c r="BD18" s="179"/>
      <c r="BE18" s="179"/>
      <c r="BF18" s="179">
        <v>200</v>
      </c>
      <c r="BG18" s="179">
        <v>200</v>
      </c>
      <c r="BH18" s="179">
        <f t="shared" si="29"/>
        <v>0</v>
      </c>
      <c r="BI18" s="179">
        <f t="shared" si="30"/>
        <v>200</v>
      </c>
      <c r="BJ18" s="179">
        <v>200</v>
      </c>
      <c r="BK18" s="179"/>
      <c r="BL18" s="179"/>
      <c r="BM18" s="179"/>
      <c r="BN18" s="179"/>
      <c r="BO18" s="244"/>
      <c r="BP18" s="244"/>
      <c r="BQ18" s="144"/>
      <c r="BR18" s="250">
        <f t="shared" si="10"/>
        <v>0</v>
      </c>
      <c r="BS18" s="250"/>
    </row>
    <row r="19" spans="1:74" ht="60" customHeight="1">
      <c r="A19" s="142" t="s">
        <v>15</v>
      </c>
      <c r="B19" s="146" t="s">
        <v>286</v>
      </c>
      <c r="C19" s="144"/>
      <c r="D19" s="144" t="s">
        <v>320</v>
      </c>
      <c r="E19" s="144" t="s">
        <v>240</v>
      </c>
      <c r="F19" s="142" t="s">
        <v>285</v>
      </c>
      <c r="G19" s="144" t="s">
        <v>356</v>
      </c>
      <c r="H19" s="179">
        <v>4500</v>
      </c>
      <c r="I19" s="179">
        <v>4500</v>
      </c>
      <c r="J19" s="179"/>
      <c r="K19" s="179"/>
      <c r="L19" s="179">
        <v>200</v>
      </c>
      <c r="M19" s="179">
        <v>200</v>
      </c>
      <c r="N19" s="244"/>
      <c r="O19" s="244"/>
      <c r="P19" s="144" t="s">
        <v>356</v>
      </c>
      <c r="Q19" s="179">
        <v>4500</v>
      </c>
      <c r="R19" s="179">
        <v>4500</v>
      </c>
      <c r="S19" s="179"/>
      <c r="T19" s="179"/>
      <c r="U19" s="179">
        <v>200</v>
      </c>
      <c r="V19" s="179">
        <v>200</v>
      </c>
      <c r="W19" s="244"/>
      <c r="X19" s="244"/>
      <c r="Y19" s="142" t="s">
        <v>15</v>
      </c>
      <c r="Z19" s="146" t="s">
        <v>286</v>
      </c>
      <c r="AA19" s="144">
        <v>7897882</v>
      </c>
      <c r="AB19" s="144" t="s">
        <v>320</v>
      </c>
      <c r="AC19" s="144" t="s">
        <v>240</v>
      </c>
      <c r="AD19" s="144" t="s">
        <v>434</v>
      </c>
      <c r="AE19" s="144" t="s">
        <v>445</v>
      </c>
      <c r="AF19" s="179">
        <v>4154.7037659999996</v>
      </c>
      <c r="AG19" s="179">
        <v>4154.7037659999996</v>
      </c>
      <c r="AH19" s="179"/>
      <c r="AI19" s="179"/>
      <c r="AJ19" s="179">
        <v>200</v>
      </c>
      <c r="AK19" s="179">
        <v>200</v>
      </c>
      <c r="AL19" s="179">
        <f t="shared" si="27"/>
        <v>0</v>
      </c>
      <c r="AM19" s="179">
        <f t="shared" si="28"/>
        <v>200</v>
      </c>
      <c r="AN19" s="179">
        <v>200</v>
      </c>
      <c r="AO19" s="179"/>
      <c r="AP19" s="179"/>
      <c r="AQ19" s="179"/>
      <c r="AR19" s="179"/>
      <c r="AS19" s="244"/>
      <c r="AT19" s="244"/>
      <c r="AU19" s="142" t="s">
        <v>15</v>
      </c>
      <c r="AV19" s="146" t="s">
        <v>286</v>
      </c>
      <c r="AW19" s="144">
        <v>7897882</v>
      </c>
      <c r="AX19" s="144" t="s">
        <v>320</v>
      </c>
      <c r="AY19" s="144" t="s">
        <v>240</v>
      </c>
      <c r="AZ19" s="144" t="s">
        <v>434</v>
      </c>
      <c r="BA19" s="144" t="s">
        <v>445</v>
      </c>
      <c r="BB19" s="179">
        <v>4154.7037659999996</v>
      </c>
      <c r="BC19" s="179">
        <v>4154.7037659999996</v>
      </c>
      <c r="BD19" s="179"/>
      <c r="BE19" s="179"/>
      <c r="BF19" s="179">
        <v>200</v>
      </c>
      <c r="BG19" s="179">
        <v>200</v>
      </c>
      <c r="BH19" s="179">
        <f t="shared" si="29"/>
        <v>0</v>
      </c>
      <c r="BI19" s="179">
        <f t="shared" si="30"/>
        <v>200</v>
      </c>
      <c r="BJ19" s="179">
        <v>200</v>
      </c>
      <c r="BK19" s="179"/>
      <c r="BL19" s="179"/>
      <c r="BM19" s="179"/>
      <c r="BN19" s="179"/>
      <c r="BO19" s="244"/>
      <c r="BP19" s="244"/>
      <c r="BQ19" s="144"/>
      <c r="BR19" s="250">
        <f t="shared" si="10"/>
        <v>0</v>
      </c>
      <c r="BS19" s="250"/>
    </row>
    <row r="20" spans="1:74" ht="60" customHeight="1">
      <c r="A20" s="142" t="s">
        <v>15</v>
      </c>
      <c r="B20" s="146" t="s">
        <v>302</v>
      </c>
      <c r="C20" s="144"/>
      <c r="D20" s="144" t="s">
        <v>320</v>
      </c>
      <c r="E20" s="144" t="s">
        <v>240</v>
      </c>
      <c r="F20" s="142" t="s">
        <v>285</v>
      </c>
      <c r="G20" s="144" t="s">
        <v>375</v>
      </c>
      <c r="H20" s="179">
        <v>5388.1019999999999</v>
      </c>
      <c r="I20" s="179">
        <v>5388.1019999999999</v>
      </c>
      <c r="J20" s="179"/>
      <c r="K20" s="179"/>
      <c r="L20" s="179">
        <v>200</v>
      </c>
      <c r="M20" s="179">
        <v>200</v>
      </c>
      <c r="N20" s="244"/>
      <c r="O20" s="244"/>
      <c r="P20" s="144" t="s">
        <v>375</v>
      </c>
      <c r="Q20" s="179">
        <v>5388.1019999999999</v>
      </c>
      <c r="R20" s="179">
        <v>5388.1019999999999</v>
      </c>
      <c r="S20" s="179"/>
      <c r="T20" s="179"/>
      <c r="U20" s="179">
        <v>200</v>
      </c>
      <c r="V20" s="179">
        <v>200</v>
      </c>
      <c r="W20" s="244"/>
      <c r="X20" s="244"/>
      <c r="Y20" s="142" t="s">
        <v>15</v>
      </c>
      <c r="Z20" s="146" t="s">
        <v>302</v>
      </c>
      <c r="AA20" s="144">
        <v>7912506</v>
      </c>
      <c r="AB20" s="144" t="s">
        <v>320</v>
      </c>
      <c r="AC20" s="144" t="s">
        <v>240</v>
      </c>
      <c r="AD20" s="142" t="s">
        <v>434</v>
      </c>
      <c r="AE20" s="144" t="s">
        <v>375</v>
      </c>
      <c r="AF20" s="179">
        <v>5388.1019999999999</v>
      </c>
      <c r="AG20" s="179">
        <v>5388.1019999999999</v>
      </c>
      <c r="AH20" s="179"/>
      <c r="AI20" s="179"/>
      <c r="AJ20" s="179">
        <v>200</v>
      </c>
      <c r="AK20" s="179">
        <v>200</v>
      </c>
      <c r="AL20" s="179">
        <f t="shared" si="27"/>
        <v>0</v>
      </c>
      <c r="AM20" s="179">
        <f t="shared" si="28"/>
        <v>200</v>
      </c>
      <c r="AN20" s="179">
        <v>200</v>
      </c>
      <c r="AO20" s="179"/>
      <c r="AP20" s="179"/>
      <c r="AQ20" s="179"/>
      <c r="AR20" s="179"/>
      <c r="AS20" s="244"/>
      <c r="AT20" s="244"/>
      <c r="AU20" s="142" t="s">
        <v>15</v>
      </c>
      <c r="AV20" s="146" t="s">
        <v>302</v>
      </c>
      <c r="AW20" s="144">
        <v>7912506</v>
      </c>
      <c r="AX20" s="144" t="s">
        <v>320</v>
      </c>
      <c r="AY20" s="144" t="s">
        <v>240</v>
      </c>
      <c r="AZ20" s="142" t="s">
        <v>434</v>
      </c>
      <c r="BA20" s="144" t="s">
        <v>375</v>
      </c>
      <c r="BB20" s="179">
        <v>5388.1019999999999</v>
      </c>
      <c r="BC20" s="179">
        <v>5388.1019999999999</v>
      </c>
      <c r="BD20" s="179"/>
      <c r="BE20" s="179"/>
      <c r="BF20" s="179">
        <v>200</v>
      </c>
      <c r="BG20" s="179">
        <v>200</v>
      </c>
      <c r="BH20" s="179">
        <f t="shared" si="29"/>
        <v>0</v>
      </c>
      <c r="BI20" s="179">
        <f t="shared" si="30"/>
        <v>200</v>
      </c>
      <c r="BJ20" s="179">
        <v>200</v>
      </c>
      <c r="BK20" s="179"/>
      <c r="BL20" s="179"/>
      <c r="BM20" s="179"/>
      <c r="BN20" s="179"/>
      <c r="BO20" s="244"/>
      <c r="BP20" s="244"/>
      <c r="BQ20" s="144"/>
      <c r="BR20" s="250">
        <f t="shared" si="10"/>
        <v>0</v>
      </c>
      <c r="BS20" s="250"/>
    </row>
    <row r="21" spans="1:74" ht="60" customHeight="1">
      <c r="A21" s="142" t="s">
        <v>15</v>
      </c>
      <c r="B21" s="146" t="s">
        <v>305</v>
      </c>
      <c r="C21" s="144"/>
      <c r="D21" s="144" t="s">
        <v>320</v>
      </c>
      <c r="E21" s="144" t="s">
        <v>240</v>
      </c>
      <c r="F21" s="142" t="s">
        <v>285</v>
      </c>
      <c r="G21" s="144" t="s">
        <v>378</v>
      </c>
      <c r="H21" s="179">
        <v>3808</v>
      </c>
      <c r="I21" s="179">
        <v>3808</v>
      </c>
      <c r="J21" s="179"/>
      <c r="K21" s="179"/>
      <c r="L21" s="179">
        <v>200</v>
      </c>
      <c r="M21" s="179">
        <v>200</v>
      </c>
      <c r="N21" s="244"/>
      <c r="O21" s="244"/>
      <c r="P21" s="144" t="s">
        <v>378</v>
      </c>
      <c r="Q21" s="179">
        <v>3808</v>
      </c>
      <c r="R21" s="179">
        <v>3808</v>
      </c>
      <c r="S21" s="179"/>
      <c r="T21" s="179"/>
      <c r="U21" s="179">
        <v>200</v>
      </c>
      <c r="V21" s="179">
        <v>200</v>
      </c>
      <c r="W21" s="244"/>
      <c r="X21" s="244"/>
      <c r="Y21" s="142" t="s">
        <v>15</v>
      </c>
      <c r="Z21" s="146" t="s">
        <v>305</v>
      </c>
      <c r="AA21" s="144">
        <v>7909588</v>
      </c>
      <c r="AB21" s="144" t="s">
        <v>320</v>
      </c>
      <c r="AC21" s="144" t="s">
        <v>240</v>
      </c>
      <c r="AD21" s="142" t="s">
        <v>434</v>
      </c>
      <c r="AE21" s="144" t="s">
        <v>378</v>
      </c>
      <c r="AF21" s="179">
        <v>3808</v>
      </c>
      <c r="AG21" s="179">
        <v>3808</v>
      </c>
      <c r="AH21" s="179"/>
      <c r="AI21" s="179"/>
      <c r="AJ21" s="179">
        <v>200</v>
      </c>
      <c r="AK21" s="179">
        <v>200</v>
      </c>
      <c r="AL21" s="179">
        <f t="shared" si="27"/>
        <v>0</v>
      </c>
      <c r="AM21" s="179">
        <f t="shared" si="28"/>
        <v>200</v>
      </c>
      <c r="AN21" s="179">
        <v>200</v>
      </c>
      <c r="AO21" s="179"/>
      <c r="AP21" s="179"/>
      <c r="AQ21" s="179"/>
      <c r="AR21" s="179"/>
      <c r="AS21" s="244"/>
      <c r="AT21" s="244"/>
      <c r="AU21" s="142" t="s">
        <v>15</v>
      </c>
      <c r="AV21" s="146" t="s">
        <v>305</v>
      </c>
      <c r="AW21" s="144">
        <v>7909588</v>
      </c>
      <c r="AX21" s="144" t="s">
        <v>320</v>
      </c>
      <c r="AY21" s="144" t="s">
        <v>240</v>
      </c>
      <c r="AZ21" s="142" t="s">
        <v>434</v>
      </c>
      <c r="BA21" s="144" t="s">
        <v>378</v>
      </c>
      <c r="BB21" s="179">
        <v>3808</v>
      </c>
      <c r="BC21" s="179">
        <v>3808</v>
      </c>
      <c r="BD21" s="179"/>
      <c r="BE21" s="179"/>
      <c r="BF21" s="179">
        <v>200</v>
      </c>
      <c r="BG21" s="179">
        <v>200</v>
      </c>
      <c r="BH21" s="179">
        <f t="shared" si="29"/>
        <v>0</v>
      </c>
      <c r="BI21" s="179">
        <f t="shared" si="30"/>
        <v>200</v>
      </c>
      <c r="BJ21" s="179">
        <v>200</v>
      </c>
      <c r="BK21" s="179"/>
      <c r="BL21" s="179"/>
      <c r="BM21" s="179"/>
      <c r="BN21" s="179"/>
      <c r="BO21" s="244"/>
      <c r="BP21" s="244"/>
      <c r="BQ21" s="144"/>
      <c r="BR21" s="250">
        <f t="shared" si="10"/>
        <v>0</v>
      </c>
      <c r="BS21" s="250"/>
    </row>
    <row r="22" spans="1:74" ht="60" customHeight="1">
      <c r="A22" s="142" t="s">
        <v>15</v>
      </c>
      <c r="B22" s="146" t="s">
        <v>288</v>
      </c>
      <c r="C22" s="144"/>
      <c r="D22" s="144" t="s">
        <v>320</v>
      </c>
      <c r="E22" s="144" t="s">
        <v>240</v>
      </c>
      <c r="F22" s="142" t="s">
        <v>285</v>
      </c>
      <c r="G22" s="144" t="s">
        <v>355</v>
      </c>
      <c r="H22" s="179">
        <v>750</v>
      </c>
      <c r="I22" s="179">
        <v>750</v>
      </c>
      <c r="J22" s="179"/>
      <c r="K22" s="179"/>
      <c r="L22" s="179">
        <v>50</v>
      </c>
      <c r="M22" s="179">
        <v>50</v>
      </c>
      <c r="N22" s="244"/>
      <c r="O22" s="244"/>
      <c r="P22" s="144" t="s">
        <v>355</v>
      </c>
      <c r="Q22" s="179">
        <v>750</v>
      </c>
      <c r="R22" s="179">
        <v>750</v>
      </c>
      <c r="S22" s="179"/>
      <c r="T22" s="179"/>
      <c r="U22" s="179">
        <v>50</v>
      </c>
      <c r="V22" s="179">
        <v>50</v>
      </c>
      <c r="W22" s="244"/>
      <c r="X22" s="244"/>
      <c r="Y22" s="142" t="s">
        <v>15</v>
      </c>
      <c r="Z22" s="146" t="s">
        <v>288</v>
      </c>
      <c r="AA22" s="144">
        <v>7897880</v>
      </c>
      <c r="AB22" s="144" t="s">
        <v>320</v>
      </c>
      <c r="AC22" s="144" t="s">
        <v>240</v>
      </c>
      <c r="AD22" s="144" t="s">
        <v>438</v>
      </c>
      <c r="AE22" s="144" t="s">
        <v>355</v>
      </c>
      <c r="AF22" s="179">
        <v>750</v>
      </c>
      <c r="AG22" s="179">
        <v>750</v>
      </c>
      <c r="AH22" s="179"/>
      <c r="AI22" s="179"/>
      <c r="AJ22" s="179">
        <v>50</v>
      </c>
      <c r="AK22" s="179">
        <v>50</v>
      </c>
      <c r="AL22" s="179">
        <f t="shared" si="27"/>
        <v>0</v>
      </c>
      <c r="AM22" s="179">
        <f t="shared" si="28"/>
        <v>50</v>
      </c>
      <c r="AN22" s="179">
        <v>50</v>
      </c>
      <c r="AO22" s="179"/>
      <c r="AP22" s="179"/>
      <c r="AQ22" s="179"/>
      <c r="AR22" s="179"/>
      <c r="AS22" s="244"/>
      <c r="AT22" s="244"/>
      <c r="AU22" s="142" t="s">
        <v>15</v>
      </c>
      <c r="AV22" s="146" t="s">
        <v>288</v>
      </c>
      <c r="AW22" s="144">
        <v>7897880</v>
      </c>
      <c r="AX22" s="144" t="s">
        <v>320</v>
      </c>
      <c r="AY22" s="144" t="s">
        <v>240</v>
      </c>
      <c r="AZ22" s="144" t="s">
        <v>444</v>
      </c>
      <c r="BA22" s="144" t="s">
        <v>355</v>
      </c>
      <c r="BB22" s="179">
        <v>750</v>
      </c>
      <c r="BC22" s="179">
        <v>750</v>
      </c>
      <c r="BD22" s="179"/>
      <c r="BE22" s="179"/>
      <c r="BF22" s="179">
        <v>50</v>
      </c>
      <c r="BG22" s="179">
        <v>50</v>
      </c>
      <c r="BH22" s="179">
        <f t="shared" si="29"/>
        <v>0</v>
      </c>
      <c r="BI22" s="179">
        <f t="shared" si="30"/>
        <v>50</v>
      </c>
      <c r="BJ22" s="179">
        <v>50</v>
      </c>
      <c r="BK22" s="179"/>
      <c r="BL22" s="179"/>
      <c r="BM22" s="179"/>
      <c r="BN22" s="179"/>
      <c r="BO22" s="244"/>
      <c r="BP22" s="244"/>
      <c r="BQ22" s="144"/>
      <c r="BR22" s="250">
        <f t="shared" si="10"/>
        <v>0</v>
      </c>
      <c r="BS22" s="250"/>
    </row>
    <row r="23" spans="1:74" ht="60" customHeight="1">
      <c r="A23" s="142" t="s">
        <v>15</v>
      </c>
      <c r="B23" s="146" t="s">
        <v>289</v>
      </c>
      <c r="C23" s="144"/>
      <c r="D23" s="144" t="s">
        <v>320</v>
      </c>
      <c r="E23" s="144" t="s">
        <v>240</v>
      </c>
      <c r="F23" s="142" t="s">
        <v>285</v>
      </c>
      <c r="G23" s="144" t="s">
        <v>361</v>
      </c>
      <c r="H23" s="179">
        <v>1285</v>
      </c>
      <c r="I23" s="179">
        <v>1285</v>
      </c>
      <c r="J23" s="179"/>
      <c r="K23" s="179"/>
      <c r="L23" s="179">
        <v>100</v>
      </c>
      <c r="M23" s="179">
        <v>100</v>
      </c>
      <c r="N23" s="244"/>
      <c r="O23" s="244"/>
      <c r="P23" s="144" t="s">
        <v>361</v>
      </c>
      <c r="Q23" s="179">
        <v>1285</v>
      </c>
      <c r="R23" s="179">
        <v>1285</v>
      </c>
      <c r="S23" s="179"/>
      <c r="T23" s="179"/>
      <c r="U23" s="179">
        <v>88</v>
      </c>
      <c r="V23" s="179">
        <v>88</v>
      </c>
      <c r="W23" s="244"/>
      <c r="X23" s="244"/>
      <c r="Y23" s="142" t="s">
        <v>15</v>
      </c>
      <c r="Z23" s="146" t="s">
        <v>289</v>
      </c>
      <c r="AA23" s="144">
        <v>7897881</v>
      </c>
      <c r="AB23" s="144" t="s">
        <v>320</v>
      </c>
      <c r="AC23" s="144" t="s">
        <v>240</v>
      </c>
      <c r="AD23" s="144" t="s">
        <v>444</v>
      </c>
      <c r="AE23" s="144" t="s">
        <v>361</v>
      </c>
      <c r="AF23" s="179">
        <v>1285</v>
      </c>
      <c r="AG23" s="179">
        <v>1285</v>
      </c>
      <c r="AH23" s="179"/>
      <c r="AI23" s="179"/>
      <c r="AJ23" s="179">
        <v>88</v>
      </c>
      <c r="AK23" s="179">
        <v>88</v>
      </c>
      <c r="AL23" s="179">
        <f t="shared" si="27"/>
        <v>0</v>
      </c>
      <c r="AM23" s="179">
        <f t="shared" si="28"/>
        <v>88</v>
      </c>
      <c r="AN23" s="179">
        <v>88</v>
      </c>
      <c r="AO23" s="179"/>
      <c r="AP23" s="179"/>
      <c r="AQ23" s="179"/>
      <c r="AR23" s="179"/>
      <c r="AS23" s="244"/>
      <c r="AT23" s="244"/>
      <c r="AU23" s="142" t="s">
        <v>15</v>
      </c>
      <c r="AV23" s="146" t="s">
        <v>289</v>
      </c>
      <c r="AW23" s="144">
        <v>7897881</v>
      </c>
      <c r="AX23" s="144" t="s">
        <v>320</v>
      </c>
      <c r="AY23" s="144" t="s">
        <v>240</v>
      </c>
      <c r="AZ23" s="144" t="s">
        <v>444</v>
      </c>
      <c r="BA23" s="144" t="s">
        <v>482</v>
      </c>
      <c r="BB23" s="179">
        <f>BC23</f>
        <v>1215.3340000000001</v>
      </c>
      <c r="BC23" s="179">
        <v>1215.3340000000001</v>
      </c>
      <c r="BD23" s="179"/>
      <c r="BE23" s="179"/>
      <c r="BF23" s="179">
        <v>88</v>
      </c>
      <c r="BG23" s="179">
        <v>88</v>
      </c>
      <c r="BH23" s="179">
        <f t="shared" si="29"/>
        <v>0</v>
      </c>
      <c r="BI23" s="179">
        <f t="shared" si="30"/>
        <v>88</v>
      </c>
      <c r="BJ23" s="179">
        <v>88</v>
      </c>
      <c r="BK23" s="179"/>
      <c r="BL23" s="179"/>
      <c r="BM23" s="179"/>
      <c r="BN23" s="179"/>
      <c r="BO23" s="244"/>
      <c r="BP23" s="244"/>
      <c r="BQ23" s="144"/>
      <c r="BR23" s="250">
        <f t="shared" si="10"/>
        <v>0</v>
      </c>
      <c r="BS23" s="250"/>
    </row>
    <row r="24" spans="1:74" ht="60" customHeight="1">
      <c r="A24" s="142" t="s">
        <v>15</v>
      </c>
      <c r="B24" s="146" t="s">
        <v>303</v>
      </c>
      <c r="C24" s="144"/>
      <c r="D24" s="144" t="s">
        <v>320</v>
      </c>
      <c r="E24" s="144" t="s">
        <v>240</v>
      </c>
      <c r="F24" s="142" t="s">
        <v>285</v>
      </c>
      <c r="G24" s="144" t="s">
        <v>376</v>
      </c>
      <c r="H24" s="179">
        <v>4842</v>
      </c>
      <c r="I24" s="179">
        <v>4842</v>
      </c>
      <c r="J24" s="179"/>
      <c r="K24" s="179"/>
      <c r="L24" s="179">
        <v>200</v>
      </c>
      <c r="M24" s="179">
        <v>200</v>
      </c>
      <c r="N24" s="244"/>
      <c r="O24" s="244"/>
      <c r="P24" s="144" t="s">
        <v>376</v>
      </c>
      <c r="Q24" s="179">
        <v>4842</v>
      </c>
      <c r="R24" s="179">
        <v>4842</v>
      </c>
      <c r="S24" s="179"/>
      <c r="T24" s="179"/>
      <c r="U24" s="179">
        <v>200</v>
      </c>
      <c r="V24" s="179">
        <v>200</v>
      </c>
      <c r="W24" s="244"/>
      <c r="X24" s="244"/>
      <c r="Y24" s="142" t="s">
        <v>15</v>
      </c>
      <c r="Z24" s="146" t="s">
        <v>303</v>
      </c>
      <c r="AA24" s="144">
        <v>7910488</v>
      </c>
      <c r="AB24" s="144" t="s">
        <v>320</v>
      </c>
      <c r="AC24" s="144" t="s">
        <v>240</v>
      </c>
      <c r="AD24" s="142" t="s">
        <v>434</v>
      </c>
      <c r="AE24" s="144" t="s">
        <v>376</v>
      </c>
      <c r="AF24" s="179">
        <v>4842</v>
      </c>
      <c r="AG24" s="179">
        <v>4842</v>
      </c>
      <c r="AH24" s="179"/>
      <c r="AI24" s="179"/>
      <c r="AJ24" s="179">
        <v>200</v>
      </c>
      <c r="AK24" s="179">
        <v>200</v>
      </c>
      <c r="AL24" s="179">
        <f t="shared" si="27"/>
        <v>0</v>
      </c>
      <c r="AM24" s="179">
        <f t="shared" si="28"/>
        <v>200</v>
      </c>
      <c r="AN24" s="179">
        <v>200</v>
      </c>
      <c r="AO24" s="179"/>
      <c r="AP24" s="179"/>
      <c r="AQ24" s="179"/>
      <c r="AR24" s="179"/>
      <c r="AS24" s="244"/>
      <c r="AT24" s="244"/>
      <c r="AU24" s="142" t="s">
        <v>15</v>
      </c>
      <c r="AV24" s="146" t="s">
        <v>303</v>
      </c>
      <c r="AW24" s="144">
        <v>7910488</v>
      </c>
      <c r="AX24" s="144" t="s">
        <v>320</v>
      </c>
      <c r="AY24" s="144" t="s">
        <v>240</v>
      </c>
      <c r="AZ24" s="142" t="s">
        <v>434</v>
      </c>
      <c r="BA24" s="144" t="s">
        <v>376</v>
      </c>
      <c r="BB24" s="179">
        <v>4842</v>
      </c>
      <c r="BC24" s="179">
        <v>4842</v>
      </c>
      <c r="BD24" s="179"/>
      <c r="BE24" s="179"/>
      <c r="BF24" s="179">
        <v>200</v>
      </c>
      <c r="BG24" s="179">
        <v>200</v>
      </c>
      <c r="BH24" s="179">
        <f t="shared" si="29"/>
        <v>0</v>
      </c>
      <c r="BI24" s="179">
        <f t="shared" si="30"/>
        <v>200</v>
      </c>
      <c r="BJ24" s="179">
        <v>200</v>
      </c>
      <c r="BK24" s="179"/>
      <c r="BL24" s="179"/>
      <c r="BM24" s="179"/>
      <c r="BN24" s="179"/>
      <c r="BO24" s="244"/>
      <c r="BP24" s="244"/>
      <c r="BQ24" s="144"/>
      <c r="BR24" s="250">
        <f t="shared" si="10"/>
        <v>0</v>
      </c>
      <c r="BS24" s="250"/>
    </row>
    <row r="25" spans="1:74" ht="60" customHeight="1">
      <c r="A25" s="142" t="s">
        <v>15</v>
      </c>
      <c r="B25" s="146" t="s">
        <v>304</v>
      </c>
      <c r="C25" s="144"/>
      <c r="D25" s="144" t="s">
        <v>320</v>
      </c>
      <c r="E25" s="144" t="s">
        <v>240</v>
      </c>
      <c r="F25" s="142" t="s">
        <v>285</v>
      </c>
      <c r="G25" s="144" t="s">
        <v>377</v>
      </c>
      <c r="H25" s="179">
        <v>6851</v>
      </c>
      <c r="I25" s="179">
        <v>6851</v>
      </c>
      <c r="J25" s="179"/>
      <c r="K25" s="179"/>
      <c r="L25" s="179">
        <v>200</v>
      </c>
      <c r="M25" s="179">
        <v>200</v>
      </c>
      <c r="N25" s="244"/>
      <c r="O25" s="244"/>
      <c r="P25" s="144" t="s">
        <v>377</v>
      </c>
      <c r="Q25" s="179">
        <v>6851</v>
      </c>
      <c r="R25" s="179">
        <v>6851</v>
      </c>
      <c r="S25" s="179"/>
      <c r="T25" s="179"/>
      <c r="U25" s="179">
        <v>200</v>
      </c>
      <c r="V25" s="179">
        <v>200</v>
      </c>
      <c r="W25" s="244"/>
      <c r="X25" s="244"/>
      <c r="Y25" s="142" t="s">
        <v>15</v>
      </c>
      <c r="Z25" s="146" t="s">
        <v>304</v>
      </c>
      <c r="AA25" s="144">
        <v>7913666</v>
      </c>
      <c r="AB25" s="144" t="s">
        <v>320</v>
      </c>
      <c r="AC25" s="144" t="s">
        <v>240</v>
      </c>
      <c r="AD25" s="144" t="s">
        <v>438</v>
      </c>
      <c r="AE25" s="144" t="s">
        <v>377</v>
      </c>
      <c r="AF25" s="179">
        <v>6851</v>
      </c>
      <c r="AG25" s="179">
        <v>6851</v>
      </c>
      <c r="AH25" s="179"/>
      <c r="AI25" s="179"/>
      <c r="AJ25" s="179">
        <v>200</v>
      </c>
      <c r="AK25" s="179">
        <v>200</v>
      </c>
      <c r="AL25" s="179">
        <f t="shared" si="27"/>
        <v>0</v>
      </c>
      <c r="AM25" s="179">
        <f t="shared" si="28"/>
        <v>200</v>
      </c>
      <c r="AN25" s="179">
        <v>200</v>
      </c>
      <c r="AO25" s="179"/>
      <c r="AP25" s="179"/>
      <c r="AQ25" s="179"/>
      <c r="AR25" s="179"/>
      <c r="AS25" s="244"/>
      <c r="AT25" s="244"/>
      <c r="AU25" s="142" t="s">
        <v>15</v>
      </c>
      <c r="AV25" s="146" t="s">
        <v>304</v>
      </c>
      <c r="AW25" s="144">
        <v>7913666</v>
      </c>
      <c r="AX25" s="144" t="s">
        <v>320</v>
      </c>
      <c r="AY25" s="144" t="s">
        <v>240</v>
      </c>
      <c r="AZ25" s="144" t="s">
        <v>434</v>
      </c>
      <c r="BA25" s="144"/>
      <c r="BB25" s="179">
        <f>BC25</f>
        <v>7947.1080000000002</v>
      </c>
      <c r="BC25" s="179">
        <v>7947.1080000000002</v>
      </c>
      <c r="BD25" s="179"/>
      <c r="BE25" s="179"/>
      <c r="BF25" s="179">
        <v>200</v>
      </c>
      <c r="BG25" s="179">
        <v>200</v>
      </c>
      <c r="BH25" s="179">
        <f t="shared" si="29"/>
        <v>0</v>
      </c>
      <c r="BI25" s="179">
        <f t="shared" si="30"/>
        <v>200</v>
      </c>
      <c r="BJ25" s="179">
        <v>200</v>
      </c>
      <c r="BK25" s="179"/>
      <c r="BL25" s="179"/>
      <c r="BM25" s="179"/>
      <c r="BN25" s="179"/>
      <c r="BO25" s="244"/>
      <c r="BP25" s="244"/>
      <c r="BQ25" s="144" t="s">
        <v>481</v>
      </c>
      <c r="BR25" s="250">
        <f t="shared" si="10"/>
        <v>0</v>
      </c>
      <c r="BS25" s="250"/>
    </row>
    <row r="26" spans="1:74" ht="60" customHeight="1">
      <c r="A26" s="142" t="s">
        <v>15</v>
      </c>
      <c r="B26" s="146" t="s">
        <v>306</v>
      </c>
      <c r="C26" s="144"/>
      <c r="D26" s="144" t="s">
        <v>320</v>
      </c>
      <c r="E26" s="144" t="s">
        <v>240</v>
      </c>
      <c r="F26" s="142" t="s">
        <v>285</v>
      </c>
      <c r="G26" s="144" t="s">
        <v>379</v>
      </c>
      <c r="H26" s="179">
        <v>5957</v>
      </c>
      <c r="I26" s="179">
        <v>5957</v>
      </c>
      <c r="J26" s="179"/>
      <c r="K26" s="179"/>
      <c r="L26" s="179">
        <v>200</v>
      </c>
      <c r="M26" s="179">
        <v>200</v>
      </c>
      <c r="N26" s="244"/>
      <c r="O26" s="244"/>
      <c r="P26" s="144" t="s">
        <v>379</v>
      </c>
      <c r="Q26" s="179">
        <v>5957</v>
      </c>
      <c r="R26" s="179">
        <v>5957</v>
      </c>
      <c r="S26" s="179"/>
      <c r="T26" s="179"/>
      <c r="U26" s="179">
        <v>200</v>
      </c>
      <c r="V26" s="179">
        <v>200</v>
      </c>
      <c r="W26" s="244"/>
      <c r="X26" s="244"/>
      <c r="Y26" s="142" t="s">
        <v>15</v>
      </c>
      <c r="Z26" s="146" t="s">
        <v>306</v>
      </c>
      <c r="AA26" s="144">
        <v>7912507</v>
      </c>
      <c r="AB26" s="144" t="s">
        <v>320</v>
      </c>
      <c r="AC26" s="144" t="s">
        <v>240</v>
      </c>
      <c r="AD26" s="144" t="s">
        <v>438</v>
      </c>
      <c r="AE26" s="144" t="s">
        <v>379</v>
      </c>
      <c r="AF26" s="179">
        <v>5957</v>
      </c>
      <c r="AG26" s="179">
        <v>5957</v>
      </c>
      <c r="AH26" s="179"/>
      <c r="AI26" s="179"/>
      <c r="AJ26" s="179">
        <v>200</v>
      </c>
      <c r="AK26" s="179">
        <v>200</v>
      </c>
      <c r="AL26" s="179">
        <f t="shared" si="27"/>
        <v>0</v>
      </c>
      <c r="AM26" s="179">
        <f t="shared" si="28"/>
        <v>200</v>
      </c>
      <c r="AN26" s="179">
        <v>200</v>
      </c>
      <c r="AO26" s="179"/>
      <c r="AP26" s="179"/>
      <c r="AQ26" s="179"/>
      <c r="AR26" s="179"/>
      <c r="AS26" s="244"/>
      <c r="AT26" s="244"/>
      <c r="AU26" s="142" t="s">
        <v>15</v>
      </c>
      <c r="AV26" s="146" t="s">
        <v>306</v>
      </c>
      <c r="AW26" s="144">
        <v>7912507</v>
      </c>
      <c r="AX26" s="144" t="s">
        <v>320</v>
      </c>
      <c r="AY26" s="144" t="s">
        <v>240</v>
      </c>
      <c r="AZ26" s="144" t="s">
        <v>438</v>
      </c>
      <c r="BA26" s="144" t="s">
        <v>379</v>
      </c>
      <c r="BB26" s="179">
        <v>5957</v>
      </c>
      <c r="BC26" s="179">
        <v>5957</v>
      </c>
      <c r="BD26" s="179"/>
      <c r="BE26" s="179"/>
      <c r="BF26" s="179">
        <v>200</v>
      </c>
      <c r="BG26" s="179">
        <v>200</v>
      </c>
      <c r="BH26" s="179">
        <f t="shared" si="29"/>
        <v>0</v>
      </c>
      <c r="BI26" s="179">
        <f t="shared" si="30"/>
        <v>200</v>
      </c>
      <c r="BJ26" s="179">
        <v>200</v>
      </c>
      <c r="BK26" s="179"/>
      <c r="BL26" s="179"/>
      <c r="BM26" s="179"/>
      <c r="BN26" s="179"/>
      <c r="BO26" s="244"/>
      <c r="BP26" s="244"/>
      <c r="BQ26" s="144"/>
      <c r="BR26" s="250">
        <f t="shared" si="10"/>
        <v>0</v>
      </c>
      <c r="BS26" s="250"/>
    </row>
    <row r="27" spans="1:74" ht="60" customHeight="1">
      <c r="A27" s="142" t="s">
        <v>15</v>
      </c>
      <c r="B27" s="146" t="s">
        <v>307</v>
      </c>
      <c r="C27" s="144"/>
      <c r="D27" s="144" t="s">
        <v>320</v>
      </c>
      <c r="E27" s="144" t="s">
        <v>240</v>
      </c>
      <c r="F27" s="142" t="s">
        <v>285</v>
      </c>
      <c r="G27" s="144" t="s">
        <v>358</v>
      </c>
      <c r="H27" s="179">
        <v>4230</v>
      </c>
      <c r="I27" s="179">
        <v>4230</v>
      </c>
      <c r="J27" s="179"/>
      <c r="K27" s="179"/>
      <c r="L27" s="179">
        <v>200</v>
      </c>
      <c r="M27" s="179">
        <v>200</v>
      </c>
      <c r="N27" s="244"/>
      <c r="O27" s="244"/>
      <c r="P27" s="144" t="s">
        <v>358</v>
      </c>
      <c r="Q27" s="179">
        <v>4230</v>
      </c>
      <c r="R27" s="179">
        <v>4230</v>
      </c>
      <c r="S27" s="179"/>
      <c r="T27" s="179"/>
      <c r="U27" s="179">
        <v>200</v>
      </c>
      <c r="V27" s="179">
        <v>200</v>
      </c>
      <c r="W27" s="244"/>
      <c r="X27" s="244"/>
      <c r="Y27" s="142" t="s">
        <v>15</v>
      </c>
      <c r="Z27" s="146" t="s">
        <v>307</v>
      </c>
      <c r="AA27" s="144">
        <v>7902732</v>
      </c>
      <c r="AB27" s="144" t="s">
        <v>320</v>
      </c>
      <c r="AC27" s="144" t="s">
        <v>240</v>
      </c>
      <c r="AD27" s="144" t="s">
        <v>438</v>
      </c>
      <c r="AE27" s="144" t="s">
        <v>358</v>
      </c>
      <c r="AF27" s="179">
        <v>4230</v>
      </c>
      <c r="AG27" s="179">
        <v>4230</v>
      </c>
      <c r="AH27" s="179"/>
      <c r="AI27" s="179"/>
      <c r="AJ27" s="179">
        <v>200</v>
      </c>
      <c r="AK27" s="179">
        <v>200</v>
      </c>
      <c r="AL27" s="179">
        <f t="shared" si="27"/>
        <v>0</v>
      </c>
      <c r="AM27" s="179">
        <f t="shared" si="28"/>
        <v>200</v>
      </c>
      <c r="AN27" s="179">
        <v>200</v>
      </c>
      <c r="AO27" s="179"/>
      <c r="AP27" s="179"/>
      <c r="AQ27" s="179"/>
      <c r="AR27" s="179"/>
      <c r="AS27" s="244"/>
      <c r="AT27" s="244"/>
      <c r="AU27" s="142" t="s">
        <v>15</v>
      </c>
      <c r="AV27" s="146" t="s">
        <v>307</v>
      </c>
      <c r="AW27" s="144">
        <v>7902732</v>
      </c>
      <c r="AX27" s="144" t="s">
        <v>320</v>
      </c>
      <c r="AY27" s="144" t="s">
        <v>240</v>
      </c>
      <c r="AZ27" s="144" t="s">
        <v>438</v>
      </c>
      <c r="BA27" s="144" t="s">
        <v>358</v>
      </c>
      <c r="BB27" s="179">
        <v>4230</v>
      </c>
      <c r="BC27" s="179">
        <v>4230</v>
      </c>
      <c r="BD27" s="179"/>
      <c r="BE27" s="179"/>
      <c r="BF27" s="179">
        <v>200</v>
      </c>
      <c r="BG27" s="179">
        <v>200</v>
      </c>
      <c r="BH27" s="179">
        <f t="shared" si="29"/>
        <v>0</v>
      </c>
      <c r="BI27" s="179">
        <f t="shared" si="30"/>
        <v>200</v>
      </c>
      <c r="BJ27" s="179">
        <v>200</v>
      </c>
      <c r="BK27" s="179"/>
      <c r="BL27" s="179"/>
      <c r="BM27" s="179"/>
      <c r="BN27" s="179"/>
      <c r="BO27" s="244"/>
      <c r="BP27" s="244"/>
      <c r="BQ27" s="144"/>
      <c r="BR27" s="250">
        <f t="shared" si="10"/>
        <v>0</v>
      </c>
      <c r="BS27" s="250"/>
    </row>
    <row r="28" spans="1:74" ht="60" customHeight="1">
      <c r="A28" s="142" t="s">
        <v>15</v>
      </c>
      <c r="B28" s="146" t="s">
        <v>308</v>
      </c>
      <c r="C28" s="144"/>
      <c r="D28" s="144" t="s">
        <v>320</v>
      </c>
      <c r="E28" s="144" t="s">
        <v>240</v>
      </c>
      <c r="F28" s="142" t="s">
        <v>285</v>
      </c>
      <c r="G28" s="144" t="s">
        <v>357</v>
      </c>
      <c r="H28" s="179">
        <v>1968</v>
      </c>
      <c r="I28" s="179">
        <v>1968</v>
      </c>
      <c r="J28" s="179"/>
      <c r="K28" s="179"/>
      <c r="L28" s="179">
        <v>200</v>
      </c>
      <c r="M28" s="179">
        <v>200</v>
      </c>
      <c r="N28" s="244"/>
      <c r="O28" s="244"/>
      <c r="P28" s="144" t="s">
        <v>357</v>
      </c>
      <c r="Q28" s="179">
        <v>1968</v>
      </c>
      <c r="R28" s="179">
        <v>1968</v>
      </c>
      <c r="S28" s="179"/>
      <c r="T28" s="179"/>
      <c r="U28" s="179">
        <f>V28</f>
        <v>129</v>
      </c>
      <c r="V28" s="179">
        <f>200-71</f>
        <v>129</v>
      </c>
      <c r="W28" s="244"/>
      <c r="X28" s="244"/>
      <c r="Y28" s="142" t="s">
        <v>15</v>
      </c>
      <c r="Z28" s="146" t="s">
        <v>308</v>
      </c>
      <c r="AA28" s="144">
        <v>7902733</v>
      </c>
      <c r="AB28" s="144" t="s">
        <v>320</v>
      </c>
      <c r="AC28" s="144" t="s">
        <v>240</v>
      </c>
      <c r="AD28" s="144" t="s">
        <v>438</v>
      </c>
      <c r="AE28" s="144" t="s">
        <v>357</v>
      </c>
      <c r="AF28" s="179">
        <v>1968</v>
      </c>
      <c r="AG28" s="179">
        <v>1968</v>
      </c>
      <c r="AH28" s="179"/>
      <c r="AI28" s="179"/>
      <c r="AJ28" s="179">
        <f>AK28</f>
        <v>129</v>
      </c>
      <c r="AK28" s="179">
        <v>129</v>
      </c>
      <c r="AL28" s="179">
        <f t="shared" si="27"/>
        <v>0</v>
      </c>
      <c r="AM28" s="179">
        <f t="shared" si="28"/>
        <v>129</v>
      </c>
      <c r="AN28" s="179">
        <v>129</v>
      </c>
      <c r="AO28" s="179"/>
      <c r="AP28" s="179"/>
      <c r="AQ28" s="179"/>
      <c r="AR28" s="179"/>
      <c r="AS28" s="244"/>
      <c r="AT28" s="244"/>
      <c r="AU28" s="142" t="s">
        <v>15</v>
      </c>
      <c r="AV28" s="146" t="s">
        <v>308</v>
      </c>
      <c r="AW28" s="144">
        <v>7902733</v>
      </c>
      <c r="AX28" s="144" t="s">
        <v>320</v>
      </c>
      <c r="AY28" s="144" t="s">
        <v>240</v>
      </c>
      <c r="AZ28" s="144" t="s">
        <v>438</v>
      </c>
      <c r="BA28" s="144" t="s">
        <v>357</v>
      </c>
      <c r="BB28" s="179">
        <v>1968</v>
      </c>
      <c r="BC28" s="179">
        <v>1968</v>
      </c>
      <c r="BD28" s="179"/>
      <c r="BE28" s="179"/>
      <c r="BF28" s="179">
        <f>BG28</f>
        <v>129</v>
      </c>
      <c r="BG28" s="179">
        <v>129</v>
      </c>
      <c r="BH28" s="179">
        <f t="shared" si="29"/>
        <v>0</v>
      </c>
      <c r="BI28" s="179">
        <f t="shared" si="30"/>
        <v>129</v>
      </c>
      <c r="BJ28" s="179">
        <v>129</v>
      </c>
      <c r="BK28" s="179"/>
      <c r="BL28" s="179"/>
      <c r="BM28" s="179"/>
      <c r="BN28" s="179"/>
      <c r="BO28" s="244"/>
      <c r="BP28" s="244"/>
      <c r="BQ28" s="264"/>
      <c r="BR28" s="250">
        <f t="shared" si="10"/>
        <v>0</v>
      </c>
      <c r="BS28" s="250"/>
    </row>
    <row r="29" spans="1:74" ht="60" customHeight="1">
      <c r="A29" s="142" t="s">
        <v>15</v>
      </c>
      <c r="B29" s="146" t="s">
        <v>318</v>
      </c>
      <c r="C29" s="144"/>
      <c r="D29" s="144" t="s">
        <v>320</v>
      </c>
      <c r="E29" s="144" t="s">
        <v>240</v>
      </c>
      <c r="F29" s="142" t="str">
        <f>F28</f>
        <v>2021-2025</v>
      </c>
      <c r="G29" s="144" t="s">
        <v>380</v>
      </c>
      <c r="H29" s="179">
        <v>1968</v>
      </c>
      <c r="I29" s="179">
        <v>1968</v>
      </c>
      <c r="J29" s="179"/>
      <c r="K29" s="179"/>
      <c r="L29" s="179">
        <v>200</v>
      </c>
      <c r="M29" s="179">
        <v>200</v>
      </c>
      <c r="N29" s="244"/>
      <c r="O29" s="244"/>
      <c r="P29" s="144" t="s">
        <v>380</v>
      </c>
      <c r="Q29" s="179">
        <v>1968</v>
      </c>
      <c r="R29" s="179">
        <v>1968</v>
      </c>
      <c r="S29" s="179"/>
      <c r="T29" s="179"/>
      <c r="U29" s="179">
        <f>V29</f>
        <v>127</v>
      </c>
      <c r="V29" s="179">
        <f>200-73</f>
        <v>127</v>
      </c>
      <c r="W29" s="244"/>
      <c r="X29" s="244"/>
      <c r="Y29" s="142" t="s">
        <v>15</v>
      </c>
      <c r="Z29" s="146" t="s">
        <v>318</v>
      </c>
      <c r="AA29" s="144">
        <v>7909590</v>
      </c>
      <c r="AB29" s="144" t="s">
        <v>320</v>
      </c>
      <c r="AC29" s="144" t="s">
        <v>240</v>
      </c>
      <c r="AD29" s="144" t="s">
        <v>438</v>
      </c>
      <c r="AE29" s="144" t="s">
        <v>380</v>
      </c>
      <c r="AF29" s="179">
        <v>1968</v>
      </c>
      <c r="AG29" s="179">
        <v>1968</v>
      </c>
      <c r="AH29" s="179"/>
      <c r="AI29" s="179"/>
      <c r="AJ29" s="179">
        <f>AK29</f>
        <v>127</v>
      </c>
      <c r="AK29" s="179">
        <v>127</v>
      </c>
      <c r="AL29" s="179">
        <f t="shared" si="27"/>
        <v>0</v>
      </c>
      <c r="AM29" s="179">
        <f t="shared" si="28"/>
        <v>127</v>
      </c>
      <c r="AN29" s="179">
        <v>127</v>
      </c>
      <c r="AO29" s="179"/>
      <c r="AP29" s="179"/>
      <c r="AQ29" s="179"/>
      <c r="AR29" s="179"/>
      <c r="AS29" s="244"/>
      <c r="AT29" s="244"/>
      <c r="AU29" s="142" t="s">
        <v>15</v>
      </c>
      <c r="AV29" s="146" t="s">
        <v>318</v>
      </c>
      <c r="AW29" s="144">
        <v>7909590</v>
      </c>
      <c r="AX29" s="144" t="s">
        <v>320</v>
      </c>
      <c r="AY29" s="144" t="s">
        <v>240</v>
      </c>
      <c r="AZ29" s="144" t="s">
        <v>438</v>
      </c>
      <c r="BA29" s="144" t="s">
        <v>380</v>
      </c>
      <c r="BB29" s="179">
        <v>1968</v>
      </c>
      <c r="BC29" s="179">
        <v>1968</v>
      </c>
      <c r="BD29" s="179"/>
      <c r="BE29" s="179"/>
      <c r="BF29" s="179">
        <f>BG29</f>
        <v>127</v>
      </c>
      <c r="BG29" s="179">
        <v>127</v>
      </c>
      <c r="BH29" s="179">
        <f t="shared" si="29"/>
        <v>0</v>
      </c>
      <c r="BI29" s="179">
        <f t="shared" si="30"/>
        <v>127</v>
      </c>
      <c r="BJ29" s="179">
        <v>127</v>
      </c>
      <c r="BK29" s="179"/>
      <c r="BL29" s="179"/>
      <c r="BM29" s="179"/>
      <c r="BN29" s="179"/>
      <c r="BO29" s="244"/>
      <c r="BP29" s="244"/>
      <c r="BQ29" s="264"/>
      <c r="BR29" s="250">
        <f t="shared" si="10"/>
        <v>0</v>
      </c>
      <c r="BS29" s="250"/>
    </row>
    <row r="30" spans="1:74" ht="60" customHeight="1">
      <c r="A30" s="142" t="s">
        <v>15</v>
      </c>
      <c r="B30" s="146" t="s">
        <v>309</v>
      </c>
      <c r="C30" s="144"/>
      <c r="D30" s="144" t="s">
        <v>320</v>
      </c>
      <c r="E30" s="144" t="s">
        <v>240</v>
      </c>
      <c r="F30" s="142" t="str">
        <f>F29</f>
        <v>2021-2025</v>
      </c>
      <c r="G30" s="144" t="s">
        <v>381</v>
      </c>
      <c r="H30" s="179">
        <v>1968</v>
      </c>
      <c r="I30" s="179">
        <v>1968</v>
      </c>
      <c r="J30" s="179"/>
      <c r="K30" s="179"/>
      <c r="L30" s="179">
        <v>200</v>
      </c>
      <c r="M30" s="179">
        <v>200</v>
      </c>
      <c r="N30" s="244"/>
      <c r="O30" s="244"/>
      <c r="P30" s="144" t="s">
        <v>381</v>
      </c>
      <c r="Q30" s="179">
        <v>1968</v>
      </c>
      <c r="R30" s="179">
        <v>1968</v>
      </c>
      <c r="S30" s="179"/>
      <c r="T30" s="179"/>
      <c r="U30" s="179">
        <f>V30</f>
        <v>128</v>
      </c>
      <c r="V30" s="179">
        <f>200-72</f>
        <v>128</v>
      </c>
      <c r="W30" s="244"/>
      <c r="X30" s="244"/>
      <c r="Y30" s="142" t="s">
        <v>15</v>
      </c>
      <c r="Z30" s="146" t="s">
        <v>309</v>
      </c>
      <c r="AA30" s="144">
        <v>7909589</v>
      </c>
      <c r="AB30" s="144" t="s">
        <v>320</v>
      </c>
      <c r="AC30" s="144" t="s">
        <v>240</v>
      </c>
      <c r="AD30" s="144" t="s">
        <v>438</v>
      </c>
      <c r="AE30" s="144" t="s">
        <v>381</v>
      </c>
      <c r="AF30" s="179">
        <v>1968</v>
      </c>
      <c r="AG30" s="179">
        <v>1968</v>
      </c>
      <c r="AH30" s="179"/>
      <c r="AI30" s="179"/>
      <c r="AJ30" s="179">
        <f>AK30</f>
        <v>128</v>
      </c>
      <c r="AK30" s="179">
        <v>128</v>
      </c>
      <c r="AL30" s="179">
        <f t="shared" si="27"/>
        <v>0</v>
      </c>
      <c r="AM30" s="179">
        <f t="shared" si="28"/>
        <v>128</v>
      </c>
      <c r="AN30" s="179">
        <v>128</v>
      </c>
      <c r="AO30" s="179"/>
      <c r="AP30" s="179"/>
      <c r="AQ30" s="179"/>
      <c r="AR30" s="179"/>
      <c r="AS30" s="244"/>
      <c r="AT30" s="244"/>
      <c r="AU30" s="142" t="s">
        <v>15</v>
      </c>
      <c r="AV30" s="146" t="s">
        <v>309</v>
      </c>
      <c r="AW30" s="144">
        <v>7909589</v>
      </c>
      <c r="AX30" s="144" t="s">
        <v>320</v>
      </c>
      <c r="AY30" s="144" t="s">
        <v>240</v>
      </c>
      <c r="AZ30" s="144" t="s">
        <v>438</v>
      </c>
      <c r="BA30" s="144" t="s">
        <v>381</v>
      </c>
      <c r="BB30" s="179">
        <v>1968</v>
      </c>
      <c r="BC30" s="179">
        <v>1968</v>
      </c>
      <c r="BD30" s="179"/>
      <c r="BE30" s="179"/>
      <c r="BF30" s="179">
        <f>BG30</f>
        <v>128</v>
      </c>
      <c r="BG30" s="179">
        <v>128</v>
      </c>
      <c r="BH30" s="179">
        <f t="shared" si="29"/>
        <v>0</v>
      </c>
      <c r="BI30" s="179">
        <f t="shared" si="30"/>
        <v>128</v>
      </c>
      <c r="BJ30" s="179">
        <v>128</v>
      </c>
      <c r="BK30" s="179"/>
      <c r="BL30" s="179"/>
      <c r="BM30" s="179"/>
      <c r="BN30" s="179"/>
      <c r="BO30" s="244"/>
      <c r="BP30" s="244"/>
      <c r="BQ30" s="264"/>
      <c r="BR30" s="250">
        <f t="shared" si="10"/>
        <v>0</v>
      </c>
      <c r="BS30" s="250"/>
    </row>
    <row r="31" spans="1:74" s="147" customFormat="1" ht="21" customHeight="1">
      <c r="A31" s="262">
        <v>2</v>
      </c>
      <c r="B31" s="262" t="s">
        <v>46</v>
      </c>
      <c r="C31" s="262"/>
      <c r="D31" s="262"/>
      <c r="E31" s="262"/>
      <c r="F31" s="262"/>
      <c r="G31" s="262"/>
      <c r="H31" s="178"/>
      <c r="I31" s="178"/>
      <c r="J31" s="178">
        <f t="shared" ref="J31:K31" si="31">SUM(J35:J43)</f>
        <v>0</v>
      </c>
      <c r="K31" s="178">
        <f t="shared" si="31"/>
        <v>0</v>
      </c>
      <c r="L31" s="178">
        <f>SUM(L35:L43)</f>
        <v>23704</v>
      </c>
      <c r="M31" s="178">
        <f>SUM(M35:M43)</f>
        <v>23704</v>
      </c>
      <c r="N31" s="151">
        <f t="shared" ref="N31:O31" si="32">SUM(N35:N43)</f>
        <v>0</v>
      </c>
      <c r="O31" s="151">
        <f t="shared" si="32"/>
        <v>0</v>
      </c>
      <c r="P31" s="262"/>
      <c r="Q31" s="178"/>
      <c r="R31" s="178"/>
      <c r="S31" s="178">
        <f t="shared" ref="S31:T31" si="33">SUM(S35:S43)</f>
        <v>0</v>
      </c>
      <c r="T31" s="178">
        <f t="shared" si="33"/>
        <v>0</v>
      </c>
      <c r="U31" s="178">
        <f>SUM(U32:U43)</f>
        <v>27108</v>
      </c>
      <c r="V31" s="178">
        <f>SUM(V32:V43)</f>
        <v>27108</v>
      </c>
      <c r="W31" s="151">
        <f t="shared" ref="W31:X31" si="34">SUM(W35:W43)</f>
        <v>0</v>
      </c>
      <c r="X31" s="151">
        <f t="shared" si="34"/>
        <v>0</v>
      </c>
      <c r="Y31" s="262">
        <v>2</v>
      </c>
      <c r="Z31" s="262" t="s">
        <v>46</v>
      </c>
      <c r="AA31" s="262"/>
      <c r="AB31" s="262"/>
      <c r="AC31" s="262"/>
      <c r="AD31" s="262"/>
      <c r="AE31" s="262"/>
      <c r="AF31" s="178"/>
      <c r="AG31" s="178"/>
      <c r="AH31" s="178">
        <f t="shared" ref="AH31:AI31" si="35">SUM(AH35:AH43)</f>
        <v>0</v>
      </c>
      <c r="AI31" s="178">
        <f t="shared" si="35"/>
        <v>0</v>
      </c>
      <c r="AJ31" s="178">
        <f>SUM(AJ32:AJ43)</f>
        <v>26763</v>
      </c>
      <c r="AK31" s="178">
        <f>SUM(AK32:AK43)</f>
        <v>26763</v>
      </c>
      <c r="AL31" s="179">
        <f t="shared" si="27"/>
        <v>79</v>
      </c>
      <c r="AM31" s="178">
        <f t="shared" ref="AM31:AR31" si="36">SUM(AM32:AM43)</f>
        <v>26842</v>
      </c>
      <c r="AN31" s="178">
        <f t="shared" si="36"/>
        <v>3404</v>
      </c>
      <c r="AO31" s="178">
        <f t="shared" si="36"/>
        <v>5926</v>
      </c>
      <c r="AP31" s="178">
        <f t="shared" si="36"/>
        <v>5926</v>
      </c>
      <c r="AQ31" s="178">
        <f t="shared" si="36"/>
        <v>5926</v>
      </c>
      <c r="AR31" s="178">
        <f t="shared" si="36"/>
        <v>5660</v>
      </c>
      <c r="AS31" s="151">
        <f t="shared" ref="AS31:AT31" si="37">SUM(AS35:AS43)</f>
        <v>0</v>
      </c>
      <c r="AT31" s="151">
        <f t="shared" si="37"/>
        <v>0</v>
      </c>
      <c r="AU31" s="262">
        <v>2</v>
      </c>
      <c r="AV31" s="262" t="s">
        <v>46</v>
      </c>
      <c r="AW31" s="262"/>
      <c r="AX31" s="262"/>
      <c r="AY31" s="262"/>
      <c r="AZ31" s="262"/>
      <c r="BA31" s="262"/>
      <c r="BB31" s="178"/>
      <c r="BC31" s="178"/>
      <c r="BD31" s="178">
        <f>SUM(BD32:BD43)</f>
        <v>0</v>
      </c>
      <c r="BE31" s="178">
        <f>SUM(BE32:BE43)</f>
        <v>0</v>
      </c>
      <c r="BF31" s="178">
        <f>SUM(BF32:BF44)</f>
        <v>21911</v>
      </c>
      <c r="BG31" s="178">
        <f>SUM(BG32:BG44)</f>
        <v>21911</v>
      </c>
      <c r="BH31" s="178">
        <f t="shared" ref="BH31:BP31" si="38">SUM(BH32:BH43)</f>
        <v>5099.4790000000003</v>
      </c>
      <c r="BI31" s="178">
        <f t="shared" si="38"/>
        <v>26842</v>
      </c>
      <c r="BJ31" s="178">
        <f t="shared" si="38"/>
        <v>3404</v>
      </c>
      <c r="BK31" s="178">
        <f t="shared" si="38"/>
        <v>5926</v>
      </c>
      <c r="BL31" s="178">
        <f t="shared" si="38"/>
        <v>5926</v>
      </c>
      <c r="BM31" s="178">
        <f t="shared" si="38"/>
        <v>5926</v>
      </c>
      <c r="BN31" s="178">
        <f t="shared" si="38"/>
        <v>5660</v>
      </c>
      <c r="BO31" s="178">
        <f t="shared" si="38"/>
        <v>0</v>
      </c>
      <c r="BP31" s="178">
        <f t="shared" si="38"/>
        <v>0</v>
      </c>
      <c r="BQ31" s="262"/>
      <c r="BR31" s="250">
        <f t="shared" si="10"/>
        <v>-4852</v>
      </c>
      <c r="BS31" s="255"/>
      <c r="BV31" s="198"/>
    </row>
    <row r="32" spans="1:74" ht="57" customHeight="1">
      <c r="A32" s="142" t="s">
        <v>15</v>
      </c>
      <c r="B32" s="146" t="s">
        <v>299</v>
      </c>
      <c r="C32" s="144"/>
      <c r="D32" s="144" t="s">
        <v>320</v>
      </c>
      <c r="E32" s="144" t="s">
        <v>240</v>
      </c>
      <c r="F32" s="142" t="str">
        <f>F35</f>
        <v>2021-2025</v>
      </c>
      <c r="G32" s="144" t="s">
        <v>354</v>
      </c>
      <c r="H32" s="179">
        <v>1628</v>
      </c>
      <c r="I32" s="179">
        <v>1628</v>
      </c>
      <c r="J32" s="179"/>
      <c r="K32" s="179"/>
      <c r="L32" s="179" t="e">
        <f>#REF!-#REF!</f>
        <v>#REF!</v>
      </c>
      <c r="M32" s="179" t="e">
        <f>L32</f>
        <v>#REF!</v>
      </c>
      <c r="N32" s="244"/>
      <c r="O32" s="244"/>
      <c r="P32" s="144" t="s">
        <v>354</v>
      </c>
      <c r="Q32" s="179">
        <v>1628</v>
      </c>
      <c r="R32" s="179">
        <v>1628</v>
      </c>
      <c r="S32" s="179"/>
      <c r="T32" s="179"/>
      <c r="U32" s="179">
        <v>1428</v>
      </c>
      <c r="V32" s="179">
        <v>1428</v>
      </c>
      <c r="W32" s="244"/>
      <c r="X32" s="244"/>
      <c r="Y32" s="142" t="s">
        <v>15</v>
      </c>
      <c r="Z32" s="146" t="s">
        <v>299</v>
      </c>
      <c r="AA32" s="144">
        <v>7898001</v>
      </c>
      <c r="AB32" s="144" t="s">
        <v>320</v>
      </c>
      <c r="AC32" s="144" t="s">
        <v>240</v>
      </c>
      <c r="AD32" s="144" t="s">
        <v>435</v>
      </c>
      <c r="AE32" s="144" t="s">
        <v>354</v>
      </c>
      <c r="AF32" s="179">
        <v>1628</v>
      </c>
      <c r="AG32" s="179">
        <v>1628</v>
      </c>
      <c r="AH32" s="179"/>
      <c r="AI32" s="179"/>
      <c r="AJ32" s="179">
        <f>AK32</f>
        <v>1428</v>
      </c>
      <c r="AK32" s="179">
        <v>1428</v>
      </c>
      <c r="AL32" s="179">
        <f t="shared" si="27"/>
        <v>0</v>
      </c>
      <c r="AM32" s="179">
        <f t="shared" si="28"/>
        <v>1428</v>
      </c>
      <c r="AN32" s="179">
        <v>1428</v>
      </c>
      <c r="AO32" s="179"/>
      <c r="AP32" s="179"/>
      <c r="AQ32" s="179"/>
      <c r="AR32" s="179"/>
      <c r="AS32" s="244"/>
      <c r="AT32" s="244"/>
      <c r="AU32" s="142" t="s">
        <v>15</v>
      </c>
      <c r="AV32" s="146" t="s">
        <v>299</v>
      </c>
      <c r="AW32" s="144">
        <v>7898001</v>
      </c>
      <c r="AX32" s="144" t="s">
        <v>320</v>
      </c>
      <c r="AY32" s="144" t="s">
        <v>240</v>
      </c>
      <c r="AZ32" s="144" t="s">
        <v>435</v>
      </c>
      <c r="BA32" s="144" t="s">
        <v>354</v>
      </c>
      <c r="BB32" s="179">
        <v>1628</v>
      </c>
      <c r="BC32" s="179">
        <v>1628</v>
      </c>
      <c r="BD32" s="179"/>
      <c r="BE32" s="179"/>
      <c r="BF32" s="179">
        <f>BG32</f>
        <v>1393.509</v>
      </c>
      <c r="BG32" s="179">
        <f>1428-34.491</f>
        <v>1393.509</v>
      </c>
      <c r="BH32" s="179">
        <f t="shared" si="29"/>
        <v>34.490999999999985</v>
      </c>
      <c r="BI32" s="179">
        <f t="shared" ref="BI32:BI43" si="39">BJ32+BK32+BL32+BM32+BN32</f>
        <v>1428</v>
      </c>
      <c r="BJ32" s="179">
        <v>1428</v>
      </c>
      <c r="BK32" s="179"/>
      <c r="BL32" s="179"/>
      <c r="BM32" s="179"/>
      <c r="BN32" s="179"/>
      <c r="BO32" s="244"/>
      <c r="BP32" s="244"/>
      <c r="BQ32" s="144" t="s">
        <v>490</v>
      </c>
      <c r="BR32" s="250">
        <f t="shared" si="10"/>
        <v>-34.490999999999985</v>
      </c>
      <c r="BS32" s="255"/>
      <c r="BU32" s="238">
        <f>BG32+BG16</f>
        <v>1593.509</v>
      </c>
    </row>
    <row r="33" spans="1:74" ht="57" customHeight="1">
      <c r="A33" s="142" t="s">
        <v>15</v>
      </c>
      <c r="B33" s="146" t="s">
        <v>300</v>
      </c>
      <c r="C33" s="144"/>
      <c r="D33" s="144" t="s">
        <v>320</v>
      </c>
      <c r="E33" s="144" t="s">
        <v>240</v>
      </c>
      <c r="F33" s="142" t="str">
        <f>F38</f>
        <v>2021-2025</v>
      </c>
      <c r="G33" s="144" t="s">
        <v>360</v>
      </c>
      <c r="H33" s="179">
        <v>1506.2180000000001</v>
      </c>
      <c r="I33" s="179">
        <v>1506.2180000000001</v>
      </c>
      <c r="J33" s="179"/>
      <c r="K33" s="179"/>
      <c r="L33" s="179">
        <f>M33</f>
        <v>1306</v>
      </c>
      <c r="M33" s="179">
        <v>1306</v>
      </c>
      <c r="N33" s="244"/>
      <c r="O33" s="244"/>
      <c r="P33" s="144" t="s">
        <v>360</v>
      </c>
      <c r="Q33" s="179">
        <v>1506.2180000000001</v>
      </c>
      <c r="R33" s="179">
        <v>1506.2180000000001</v>
      </c>
      <c r="S33" s="179"/>
      <c r="T33" s="179"/>
      <c r="U33" s="179">
        <v>1306</v>
      </c>
      <c r="V33" s="179">
        <v>1306</v>
      </c>
      <c r="W33" s="244"/>
      <c r="X33" s="244"/>
      <c r="Y33" s="142" t="s">
        <v>15</v>
      </c>
      <c r="Z33" s="146" t="s">
        <v>300</v>
      </c>
      <c r="AA33" s="144">
        <v>7897879</v>
      </c>
      <c r="AB33" s="144" t="s">
        <v>320</v>
      </c>
      <c r="AC33" s="144" t="s">
        <v>240</v>
      </c>
      <c r="AD33" s="144" t="s">
        <v>435</v>
      </c>
      <c r="AE33" s="144" t="s">
        <v>360</v>
      </c>
      <c r="AF33" s="179">
        <v>1506.2180000000001</v>
      </c>
      <c r="AG33" s="179">
        <v>1506.2180000000001</v>
      </c>
      <c r="AH33" s="179"/>
      <c r="AI33" s="179"/>
      <c r="AJ33" s="179">
        <f>AK33</f>
        <v>1306</v>
      </c>
      <c r="AK33" s="179">
        <v>1306</v>
      </c>
      <c r="AL33" s="179">
        <f t="shared" si="27"/>
        <v>0</v>
      </c>
      <c r="AM33" s="179">
        <f t="shared" si="28"/>
        <v>1306</v>
      </c>
      <c r="AN33" s="179">
        <v>1306</v>
      </c>
      <c r="AO33" s="179"/>
      <c r="AP33" s="179"/>
      <c r="AQ33" s="179"/>
      <c r="AR33" s="179"/>
      <c r="AS33" s="244"/>
      <c r="AT33" s="244"/>
      <c r="AU33" s="142" t="s">
        <v>15</v>
      </c>
      <c r="AV33" s="146" t="s">
        <v>300</v>
      </c>
      <c r="AW33" s="144">
        <v>7897879</v>
      </c>
      <c r="AX33" s="144" t="s">
        <v>320</v>
      </c>
      <c r="AY33" s="144" t="s">
        <v>240</v>
      </c>
      <c r="AZ33" s="144" t="s">
        <v>435</v>
      </c>
      <c r="BA33" s="144" t="s">
        <v>360</v>
      </c>
      <c r="BB33" s="179">
        <v>1506.2180000000001</v>
      </c>
      <c r="BC33" s="179">
        <v>1506.2180000000001</v>
      </c>
      <c r="BD33" s="179"/>
      <c r="BE33" s="179"/>
      <c r="BF33" s="179">
        <f>BG33</f>
        <v>1172.0119999999999</v>
      </c>
      <c r="BG33" s="179">
        <f>1306-133.988</f>
        <v>1172.0119999999999</v>
      </c>
      <c r="BH33" s="179">
        <f t="shared" si="29"/>
        <v>133.98800000000006</v>
      </c>
      <c r="BI33" s="179">
        <f t="shared" si="39"/>
        <v>1306</v>
      </c>
      <c r="BJ33" s="179">
        <v>1306</v>
      </c>
      <c r="BK33" s="179"/>
      <c r="BL33" s="179"/>
      <c r="BM33" s="179"/>
      <c r="BN33" s="179"/>
      <c r="BO33" s="244"/>
      <c r="BP33" s="244"/>
      <c r="BQ33" s="144" t="s">
        <v>494</v>
      </c>
      <c r="BR33" s="250">
        <f t="shared" si="10"/>
        <v>-133.98800000000006</v>
      </c>
      <c r="BS33" s="255"/>
      <c r="BU33" s="238">
        <f>BG33+BG17</f>
        <v>1372.0119999999999</v>
      </c>
    </row>
    <row r="34" spans="1:74" ht="57" customHeight="1">
      <c r="A34" s="142" t="s">
        <v>15</v>
      </c>
      <c r="B34" s="146" t="s">
        <v>301</v>
      </c>
      <c r="C34" s="144"/>
      <c r="D34" s="144" t="s">
        <v>320</v>
      </c>
      <c r="E34" s="144" t="s">
        <v>240</v>
      </c>
      <c r="F34" s="142" t="str">
        <f>F39</f>
        <v>2021-2025</v>
      </c>
      <c r="G34" s="144" t="s">
        <v>359</v>
      </c>
      <c r="H34" s="179">
        <v>4967.05</v>
      </c>
      <c r="I34" s="179">
        <v>4967.05</v>
      </c>
      <c r="J34" s="179"/>
      <c r="K34" s="179"/>
      <c r="L34" s="179">
        <v>442</v>
      </c>
      <c r="M34" s="179">
        <v>442</v>
      </c>
      <c r="N34" s="244"/>
      <c r="O34" s="244"/>
      <c r="P34" s="144" t="s">
        <v>359</v>
      </c>
      <c r="Q34" s="179">
        <v>4967.05</v>
      </c>
      <c r="R34" s="179">
        <v>4967.05</v>
      </c>
      <c r="S34" s="179"/>
      <c r="T34" s="179"/>
      <c r="U34" s="179">
        <v>670</v>
      </c>
      <c r="V34" s="179">
        <v>670</v>
      </c>
      <c r="W34" s="244"/>
      <c r="X34" s="244"/>
      <c r="Y34" s="142" t="s">
        <v>15</v>
      </c>
      <c r="Z34" s="146" t="s">
        <v>301</v>
      </c>
      <c r="AA34" s="144">
        <v>7902447</v>
      </c>
      <c r="AB34" s="144" t="s">
        <v>320</v>
      </c>
      <c r="AC34" s="144" t="s">
        <v>240</v>
      </c>
      <c r="AD34" s="144" t="s">
        <v>435</v>
      </c>
      <c r="AE34" s="144" t="s">
        <v>359</v>
      </c>
      <c r="AF34" s="179">
        <v>4967.05</v>
      </c>
      <c r="AG34" s="179">
        <v>4967.05</v>
      </c>
      <c r="AH34" s="179"/>
      <c r="AI34" s="179"/>
      <c r="AJ34" s="179">
        <f>AK34</f>
        <v>670</v>
      </c>
      <c r="AK34" s="179">
        <v>670</v>
      </c>
      <c r="AL34" s="179">
        <f t="shared" si="27"/>
        <v>0</v>
      </c>
      <c r="AM34" s="179">
        <f t="shared" si="28"/>
        <v>670</v>
      </c>
      <c r="AN34" s="179">
        <v>670</v>
      </c>
      <c r="AO34" s="179"/>
      <c r="AP34" s="179"/>
      <c r="AQ34" s="179"/>
      <c r="AR34" s="179"/>
      <c r="AS34" s="244"/>
      <c r="AT34" s="244"/>
      <c r="AU34" s="142" t="s">
        <v>15</v>
      </c>
      <c r="AV34" s="146" t="s">
        <v>301</v>
      </c>
      <c r="AW34" s="144">
        <v>7902447</v>
      </c>
      <c r="AX34" s="144" t="s">
        <v>320</v>
      </c>
      <c r="AY34" s="144" t="s">
        <v>240</v>
      </c>
      <c r="AZ34" s="144" t="s">
        <v>435</v>
      </c>
      <c r="BA34" s="144" t="s">
        <v>359</v>
      </c>
      <c r="BB34" s="179">
        <v>4967.05</v>
      </c>
      <c r="BC34" s="179">
        <v>4967.05</v>
      </c>
      <c r="BD34" s="179"/>
      <c r="BE34" s="179"/>
      <c r="BF34" s="179">
        <f>BG34</f>
        <v>670</v>
      </c>
      <c r="BG34" s="179">
        <v>670</v>
      </c>
      <c r="BH34" s="179">
        <f t="shared" si="29"/>
        <v>0</v>
      </c>
      <c r="BI34" s="179">
        <f t="shared" si="39"/>
        <v>670</v>
      </c>
      <c r="BJ34" s="179">
        <v>670</v>
      </c>
      <c r="BK34" s="179"/>
      <c r="BL34" s="179"/>
      <c r="BM34" s="179"/>
      <c r="BN34" s="179"/>
      <c r="BO34" s="244"/>
      <c r="BP34" s="244"/>
      <c r="BQ34" s="144"/>
      <c r="BR34" s="250">
        <f t="shared" si="10"/>
        <v>0</v>
      </c>
      <c r="BS34" s="255"/>
      <c r="BU34" s="238">
        <f>BG34+BG18+BD85+BF85</f>
        <v>4967.05</v>
      </c>
    </row>
    <row r="35" spans="1:74" ht="57" customHeight="1">
      <c r="A35" s="142" t="s">
        <v>15</v>
      </c>
      <c r="B35" s="146" t="s">
        <v>286</v>
      </c>
      <c r="C35" s="144"/>
      <c r="D35" s="144" t="s">
        <v>320</v>
      </c>
      <c r="E35" s="144" t="s">
        <v>240</v>
      </c>
      <c r="F35" s="142" t="str">
        <f>F29</f>
        <v>2021-2025</v>
      </c>
      <c r="G35" s="144" t="s">
        <v>356</v>
      </c>
      <c r="H35" s="179">
        <v>4500</v>
      </c>
      <c r="I35" s="179">
        <v>4500</v>
      </c>
      <c r="J35" s="179"/>
      <c r="K35" s="179"/>
      <c r="L35" s="179">
        <f>I19-L19</f>
        <v>4300</v>
      </c>
      <c r="M35" s="179">
        <f>L35</f>
        <v>4300</v>
      </c>
      <c r="N35" s="244"/>
      <c r="O35" s="244"/>
      <c r="P35" s="144" t="s">
        <v>356</v>
      </c>
      <c r="Q35" s="179">
        <v>4500</v>
      </c>
      <c r="R35" s="179">
        <v>4500</v>
      </c>
      <c r="S35" s="179"/>
      <c r="T35" s="179"/>
      <c r="U35" s="179">
        <v>4300</v>
      </c>
      <c r="V35" s="179">
        <v>4300</v>
      </c>
      <c r="W35" s="244"/>
      <c r="X35" s="244"/>
      <c r="Y35" s="142" t="s">
        <v>15</v>
      </c>
      <c r="Z35" s="146" t="s">
        <v>286</v>
      </c>
      <c r="AA35" s="144">
        <v>7897882</v>
      </c>
      <c r="AB35" s="144" t="s">
        <v>320</v>
      </c>
      <c r="AC35" s="144" t="s">
        <v>240</v>
      </c>
      <c r="AD35" s="144" t="s">
        <v>434</v>
      </c>
      <c r="AE35" s="144" t="s">
        <v>445</v>
      </c>
      <c r="AF35" s="179">
        <v>4154.7037659999996</v>
      </c>
      <c r="AG35" s="179">
        <v>4154.7037659999996</v>
      </c>
      <c r="AH35" s="179"/>
      <c r="AI35" s="179"/>
      <c r="AJ35" s="179">
        <f>AK35</f>
        <v>3955</v>
      </c>
      <c r="AK35" s="179">
        <v>3955</v>
      </c>
      <c r="AL35" s="179">
        <f t="shared" si="27"/>
        <v>200</v>
      </c>
      <c r="AM35" s="179">
        <f t="shared" si="28"/>
        <v>4155</v>
      </c>
      <c r="AN35" s="179"/>
      <c r="AO35" s="179">
        <v>1000</v>
      </c>
      <c r="AP35" s="179">
        <v>2155</v>
      </c>
      <c r="AQ35" s="179">
        <v>1000</v>
      </c>
      <c r="AR35" s="179"/>
      <c r="AS35" s="244"/>
      <c r="AT35" s="244"/>
      <c r="AU35" s="142" t="s">
        <v>15</v>
      </c>
      <c r="AV35" s="146" t="s">
        <v>286</v>
      </c>
      <c r="AW35" s="144">
        <v>7897882</v>
      </c>
      <c r="AX35" s="144" t="s">
        <v>320</v>
      </c>
      <c r="AY35" s="144" t="s">
        <v>240</v>
      </c>
      <c r="AZ35" s="144" t="s">
        <v>434</v>
      </c>
      <c r="BA35" s="144" t="s">
        <v>445</v>
      </c>
      <c r="BB35" s="179">
        <v>4154.7037659999996</v>
      </c>
      <c r="BC35" s="179">
        <v>4154.7037659999996</v>
      </c>
      <c r="BD35" s="179"/>
      <c r="BE35" s="179"/>
      <c r="BF35" s="179">
        <v>1000</v>
      </c>
      <c r="BG35" s="179">
        <v>1000</v>
      </c>
      <c r="BH35" s="179">
        <f t="shared" si="29"/>
        <v>3155</v>
      </c>
      <c r="BI35" s="179">
        <f t="shared" si="39"/>
        <v>4155</v>
      </c>
      <c r="BJ35" s="179"/>
      <c r="BK35" s="179">
        <v>1000</v>
      </c>
      <c r="BL35" s="179">
        <v>2155</v>
      </c>
      <c r="BM35" s="179">
        <v>1000</v>
      </c>
      <c r="BN35" s="179"/>
      <c r="BO35" s="244"/>
      <c r="BP35" s="244"/>
      <c r="BQ35" s="144" t="s">
        <v>463</v>
      </c>
      <c r="BR35" s="250">
        <f t="shared" si="10"/>
        <v>-2955</v>
      </c>
      <c r="BS35" s="255"/>
      <c r="BU35" s="238">
        <f>BG35+BG19+BG99</f>
        <v>3899.8890000000001</v>
      </c>
      <c r="BV35" s="148">
        <v>349</v>
      </c>
    </row>
    <row r="36" spans="1:74" ht="57" customHeight="1">
      <c r="A36" s="142" t="s">
        <v>15</v>
      </c>
      <c r="B36" s="146" t="s">
        <v>302</v>
      </c>
      <c r="C36" s="144"/>
      <c r="D36" s="144" t="s">
        <v>320</v>
      </c>
      <c r="E36" s="144" t="s">
        <v>240</v>
      </c>
      <c r="F36" s="142" t="str">
        <f>F32</f>
        <v>2021-2025</v>
      </c>
      <c r="G36" s="144" t="s">
        <v>375</v>
      </c>
      <c r="H36" s="179">
        <v>5388.1019999999999</v>
      </c>
      <c r="I36" s="179">
        <v>5388.1019999999999</v>
      </c>
      <c r="J36" s="179"/>
      <c r="K36" s="179"/>
      <c r="L36" s="179">
        <f>M36</f>
        <v>5188</v>
      </c>
      <c r="M36" s="179">
        <f>I36-200-0.102</f>
        <v>5188</v>
      </c>
      <c r="N36" s="244"/>
      <c r="O36" s="244"/>
      <c r="P36" s="144" t="s">
        <v>375</v>
      </c>
      <c r="Q36" s="179">
        <v>5388.1019999999999</v>
      </c>
      <c r="R36" s="179">
        <v>5388.1019999999999</v>
      </c>
      <c r="S36" s="179"/>
      <c r="T36" s="179"/>
      <c r="U36" s="179">
        <v>5188</v>
      </c>
      <c r="V36" s="179">
        <v>5188</v>
      </c>
      <c r="W36" s="244"/>
      <c r="X36" s="244"/>
      <c r="Y36" s="142" t="s">
        <v>15</v>
      </c>
      <c r="Z36" s="146" t="s">
        <v>302</v>
      </c>
      <c r="AA36" s="144">
        <v>7912506</v>
      </c>
      <c r="AB36" s="144" t="s">
        <v>320</v>
      </c>
      <c r="AC36" s="144" t="s">
        <v>240</v>
      </c>
      <c r="AD36" s="144" t="s">
        <v>434</v>
      </c>
      <c r="AE36" s="144" t="s">
        <v>375</v>
      </c>
      <c r="AF36" s="179">
        <v>5388.1019999999999</v>
      </c>
      <c r="AG36" s="179">
        <v>5388.1019999999999</v>
      </c>
      <c r="AH36" s="179"/>
      <c r="AI36" s="179"/>
      <c r="AJ36" s="179">
        <f>AK36</f>
        <v>5188</v>
      </c>
      <c r="AK36" s="179">
        <v>5188</v>
      </c>
      <c r="AL36" s="179">
        <f t="shared" si="27"/>
        <v>-190</v>
      </c>
      <c r="AM36" s="179">
        <f t="shared" si="28"/>
        <v>4998</v>
      </c>
      <c r="AN36" s="179"/>
      <c r="AO36" s="179">
        <v>2108</v>
      </c>
      <c r="AP36" s="179">
        <v>2000</v>
      </c>
      <c r="AQ36" s="179">
        <v>890</v>
      </c>
      <c r="AR36" s="179"/>
      <c r="AS36" s="244"/>
      <c r="AT36" s="244"/>
      <c r="AU36" s="142" t="s">
        <v>15</v>
      </c>
      <c r="AV36" s="146" t="s">
        <v>302</v>
      </c>
      <c r="AW36" s="144">
        <v>7912506</v>
      </c>
      <c r="AX36" s="144" t="s">
        <v>320</v>
      </c>
      <c r="AY36" s="144" t="s">
        <v>240</v>
      </c>
      <c r="AZ36" s="144" t="s">
        <v>434</v>
      </c>
      <c r="BA36" s="144" t="s">
        <v>375</v>
      </c>
      <c r="BB36" s="179">
        <v>5388.1019999999999</v>
      </c>
      <c r="BC36" s="179">
        <v>5388.1019999999999</v>
      </c>
      <c r="BD36" s="179"/>
      <c r="BE36" s="179"/>
      <c r="BF36" s="179">
        <f>BG36</f>
        <v>5188</v>
      </c>
      <c r="BG36" s="179">
        <v>5188</v>
      </c>
      <c r="BH36" s="179">
        <f t="shared" si="29"/>
        <v>-190</v>
      </c>
      <c r="BI36" s="179">
        <f t="shared" si="39"/>
        <v>4998</v>
      </c>
      <c r="BJ36" s="179"/>
      <c r="BK36" s="179">
        <v>2108</v>
      </c>
      <c r="BL36" s="179">
        <v>2000</v>
      </c>
      <c r="BM36" s="179">
        <v>890</v>
      </c>
      <c r="BN36" s="179"/>
      <c r="BO36" s="244"/>
      <c r="BP36" s="244"/>
      <c r="BQ36" s="144"/>
      <c r="BR36" s="250">
        <f t="shared" si="10"/>
        <v>0</v>
      </c>
      <c r="BS36" s="255"/>
      <c r="BU36" s="238">
        <f>BG36</f>
        <v>5188</v>
      </c>
      <c r="BV36" s="174">
        <v>256</v>
      </c>
    </row>
    <row r="37" spans="1:74" ht="57" customHeight="1">
      <c r="A37" s="142" t="s">
        <v>15</v>
      </c>
      <c r="B37" s="146" t="s">
        <v>305</v>
      </c>
      <c r="C37" s="144"/>
      <c r="D37" s="144" t="s">
        <v>320</v>
      </c>
      <c r="E37" s="144" t="s">
        <v>240</v>
      </c>
      <c r="F37" s="142" t="str">
        <f>F36</f>
        <v>2021-2025</v>
      </c>
      <c r="G37" s="144" t="s">
        <v>378</v>
      </c>
      <c r="H37" s="179">
        <v>3808</v>
      </c>
      <c r="I37" s="179">
        <v>3808</v>
      </c>
      <c r="J37" s="179"/>
      <c r="K37" s="179"/>
      <c r="L37" s="179">
        <f>I21-L21-611</f>
        <v>2997</v>
      </c>
      <c r="M37" s="179">
        <f>L37</f>
        <v>2997</v>
      </c>
      <c r="N37" s="244"/>
      <c r="O37" s="244"/>
      <c r="P37" s="144" t="s">
        <v>378</v>
      </c>
      <c r="Q37" s="179">
        <v>3808</v>
      </c>
      <c r="R37" s="179">
        <v>3808</v>
      </c>
      <c r="S37" s="179"/>
      <c r="T37" s="179"/>
      <c r="U37" s="179">
        <v>2997</v>
      </c>
      <c r="V37" s="179">
        <v>2997</v>
      </c>
      <c r="W37" s="244"/>
      <c r="X37" s="244"/>
      <c r="Y37" s="142" t="s">
        <v>15</v>
      </c>
      <c r="Z37" s="146" t="s">
        <v>305</v>
      </c>
      <c r="AA37" s="144">
        <v>7909588</v>
      </c>
      <c r="AB37" s="144" t="s">
        <v>320</v>
      </c>
      <c r="AC37" s="144" t="s">
        <v>240</v>
      </c>
      <c r="AD37" s="144" t="s">
        <v>434</v>
      </c>
      <c r="AE37" s="144" t="s">
        <v>378</v>
      </c>
      <c r="AF37" s="179">
        <v>3808</v>
      </c>
      <c r="AG37" s="179">
        <v>3808</v>
      </c>
      <c r="AH37" s="179"/>
      <c r="AI37" s="179"/>
      <c r="AJ37" s="179">
        <f>AG21-AJ21-611</f>
        <v>2997</v>
      </c>
      <c r="AK37" s="179">
        <v>2997</v>
      </c>
      <c r="AL37" s="179">
        <f t="shared" si="27"/>
        <v>-179</v>
      </c>
      <c r="AM37" s="179">
        <f t="shared" si="28"/>
        <v>2818</v>
      </c>
      <c r="AN37" s="179"/>
      <c r="AO37" s="179">
        <v>2818</v>
      </c>
      <c r="AP37" s="179"/>
      <c r="AQ37" s="179"/>
      <c r="AR37" s="179"/>
      <c r="AS37" s="244"/>
      <c r="AT37" s="244"/>
      <c r="AU37" s="142" t="s">
        <v>15</v>
      </c>
      <c r="AV37" s="146" t="s">
        <v>305</v>
      </c>
      <c r="AW37" s="144">
        <v>7909588</v>
      </c>
      <c r="AX37" s="144" t="s">
        <v>320</v>
      </c>
      <c r="AY37" s="144" t="s">
        <v>240</v>
      </c>
      <c r="AZ37" s="144" t="s">
        <v>434</v>
      </c>
      <c r="BA37" s="144" t="s">
        <v>378</v>
      </c>
      <c r="BB37" s="179">
        <v>3808</v>
      </c>
      <c r="BC37" s="179">
        <v>3808</v>
      </c>
      <c r="BD37" s="179"/>
      <c r="BE37" s="179"/>
      <c r="BF37" s="179">
        <f>BC21-BF21-611</f>
        <v>2997</v>
      </c>
      <c r="BG37" s="179">
        <v>2997</v>
      </c>
      <c r="BH37" s="179">
        <f t="shared" si="29"/>
        <v>-179</v>
      </c>
      <c r="BI37" s="179">
        <f t="shared" si="39"/>
        <v>2818</v>
      </c>
      <c r="BJ37" s="179"/>
      <c r="BK37" s="179">
        <v>2818</v>
      </c>
      <c r="BL37" s="179"/>
      <c r="BM37" s="179"/>
      <c r="BN37" s="179"/>
      <c r="BO37" s="244"/>
      <c r="BP37" s="244"/>
      <c r="BQ37" s="143"/>
      <c r="BR37" s="250">
        <f t="shared" si="10"/>
        <v>0</v>
      </c>
      <c r="BS37" s="255"/>
      <c r="BU37" s="238">
        <f>BG37+BG94</f>
        <v>3608</v>
      </c>
      <c r="BV37" s="174">
        <v>179</v>
      </c>
    </row>
    <row r="38" spans="1:74" s="174" customFormat="1" ht="57" hidden="1" customHeight="1">
      <c r="A38" s="226" t="s">
        <v>15</v>
      </c>
      <c r="B38" s="224" t="s">
        <v>288</v>
      </c>
      <c r="C38" s="225"/>
      <c r="D38" s="225" t="s">
        <v>320</v>
      </c>
      <c r="E38" s="225" t="s">
        <v>240</v>
      </c>
      <c r="F38" s="226" t="str">
        <f>F30</f>
        <v>2021-2025</v>
      </c>
      <c r="G38" s="225" t="s">
        <v>355</v>
      </c>
      <c r="H38" s="216">
        <v>750</v>
      </c>
      <c r="I38" s="216">
        <v>750</v>
      </c>
      <c r="J38" s="216"/>
      <c r="K38" s="216"/>
      <c r="L38" s="216">
        <f t="shared" ref="L38:L39" si="40">I22-L22</f>
        <v>700</v>
      </c>
      <c r="M38" s="216">
        <f t="shared" ref="M38:M39" si="41">L38</f>
        <v>700</v>
      </c>
      <c r="N38" s="227"/>
      <c r="O38" s="227"/>
      <c r="P38" s="225" t="s">
        <v>355</v>
      </c>
      <c r="Q38" s="216">
        <v>750</v>
      </c>
      <c r="R38" s="216">
        <v>750</v>
      </c>
      <c r="S38" s="216"/>
      <c r="T38" s="216"/>
      <c r="U38" s="216">
        <v>700</v>
      </c>
      <c r="V38" s="216">
        <v>700</v>
      </c>
      <c r="W38" s="227"/>
      <c r="X38" s="227"/>
      <c r="Y38" s="226" t="s">
        <v>15</v>
      </c>
      <c r="Z38" s="224" t="s">
        <v>288</v>
      </c>
      <c r="AA38" s="225">
        <v>7897880</v>
      </c>
      <c r="AB38" s="225" t="s">
        <v>320</v>
      </c>
      <c r="AC38" s="225" t="s">
        <v>240</v>
      </c>
      <c r="AD38" s="226" t="str">
        <f>AD30</f>
        <v>2023-2025</v>
      </c>
      <c r="AE38" s="225" t="s">
        <v>355</v>
      </c>
      <c r="AF38" s="216">
        <v>750</v>
      </c>
      <c r="AG38" s="216">
        <v>750</v>
      </c>
      <c r="AH38" s="216"/>
      <c r="AI38" s="216"/>
      <c r="AJ38" s="216">
        <f t="shared" ref="AJ38" si="42">AG22-AJ22</f>
        <v>700</v>
      </c>
      <c r="AK38" s="216">
        <v>700</v>
      </c>
      <c r="AL38" s="216">
        <f t="shared" si="27"/>
        <v>50</v>
      </c>
      <c r="AM38" s="216">
        <f t="shared" si="28"/>
        <v>750</v>
      </c>
      <c r="AN38" s="216"/>
      <c r="AO38" s="216"/>
      <c r="AP38" s="216">
        <v>720</v>
      </c>
      <c r="AQ38" s="216">
        <v>30</v>
      </c>
      <c r="AR38" s="216"/>
      <c r="AS38" s="227"/>
      <c r="AT38" s="227"/>
      <c r="AU38" s="226" t="s">
        <v>15</v>
      </c>
      <c r="AV38" s="224" t="s">
        <v>288</v>
      </c>
      <c r="AW38" s="225">
        <v>7897880</v>
      </c>
      <c r="AX38" s="225" t="s">
        <v>320</v>
      </c>
      <c r="AY38" s="225" t="s">
        <v>240</v>
      </c>
      <c r="AZ38" s="225" t="s">
        <v>444</v>
      </c>
      <c r="BA38" s="225" t="s">
        <v>355</v>
      </c>
      <c r="BB38" s="216">
        <v>750</v>
      </c>
      <c r="BC38" s="216">
        <v>750</v>
      </c>
      <c r="BD38" s="216"/>
      <c r="BE38" s="216"/>
      <c r="BF38" s="216"/>
      <c r="BG38" s="216"/>
      <c r="BH38" s="216">
        <f t="shared" si="29"/>
        <v>750</v>
      </c>
      <c r="BI38" s="216">
        <f t="shared" si="39"/>
        <v>750</v>
      </c>
      <c r="BJ38" s="216"/>
      <c r="BK38" s="216"/>
      <c r="BL38" s="216">
        <v>720</v>
      </c>
      <c r="BM38" s="216">
        <v>30</v>
      </c>
      <c r="BN38" s="216"/>
      <c r="BO38" s="227"/>
      <c r="BP38" s="227"/>
      <c r="BQ38" s="225" t="s">
        <v>489</v>
      </c>
      <c r="BR38" s="263">
        <f t="shared" si="10"/>
        <v>-700</v>
      </c>
      <c r="BS38" s="267"/>
      <c r="BU38" s="200">
        <f>BG38+BG22</f>
        <v>50</v>
      </c>
      <c r="BV38" s="174">
        <v>0</v>
      </c>
    </row>
    <row r="39" spans="1:74" s="174" customFormat="1" ht="57" hidden="1" customHeight="1">
      <c r="A39" s="226" t="s">
        <v>15</v>
      </c>
      <c r="B39" s="224" t="s">
        <v>289</v>
      </c>
      <c r="C39" s="225"/>
      <c r="D39" s="225" t="s">
        <v>320</v>
      </c>
      <c r="E39" s="225" t="s">
        <v>240</v>
      </c>
      <c r="F39" s="226" t="str">
        <f>F38</f>
        <v>2021-2025</v>
      </c>
      <c r="G39" s="225" t="s">
        <v>361</v>
      </c>
      <c r="H39" s="216">
        <v>1285</v>
      </c>
      <c r="I39" s="216">
        <v>1285</v>
      </c>
      <c r="J39" s="216"/>
      <c r="K39" s="216"/>
      <c r="L39" s="216">
        <f t="shared" si="40"/>
        <v>1185</v>
      </c>
      <c r="M39" s="216">
        <f t="shared" si="41"/>
        <v>1185</v>
      </c>
      <c r="N39" s="227"/>
      <c r="O39" s="227"/>
      <c r="P39" s="225" t="s">
        <v>361</v>
      </c>
      <c r="Q39" s="216">
        <v>1285</v>
      </c>
      <c r="R39" s="216">
        <v>1285</v>
      </c>
      <c r="S39" s="216"/>
      <c r="T39" s="216"/>
      <c r="U39" s="216">
        <v>1197</v>
      </c>
      <c r="V39" s="216">
        <v>1197</v>
      </c>
      <c r="W39" s="227"/>
      <c r="X39" s="227"/>
      <c r="Y39" s="226" t="s">
        <v>15</v>
      </c>
      <c r="Z39" s="224" t="s">
        <v>289</v>
      </c>
      <c r="AA39" s="225">
        <v>7897881</v>
      </c>
      <c r="AB39" s="225" t="s">
        <v>320</v>
      </c>
      <c r="AC39" s="225" t="s">
        <v>240</v>
      </c>
      <c r="AD39" s="225" t="s">
        <v>444</v>
      </c>
      <c r="AE39" s="225" t="s">
        <v>361</v>
      </c>
      <c r="AF39" s="216">
        <v>1285</v>
      </c>
      <c r="AG39" s="216">
        <v>1285</v>
      </c>
      <c r="AH39" s="216"/>
      <c r="AI39" s="216"/>
      <c r="AJ39" s="216">
        <f>AK39</f>
        <v>1197</v>
      </c>
      <c r="AK39" s="216">
        <v>1197</v>
      </c>
      <c r="AL39" s="216">
        <f t="shared" si="27"/>
        <v>-120</v>
      </c>
      <c r="AM39" s="216">
        <f t="shared" si="28"/>
        <v>1077</v>
      </c>
      <c r="AN39" s="216"/>
      <c r="AO39" s="216"/>
      <c r="AP39" s="216">
        <v>1051</v>
      </c>
      <c r="AQ39" s="216">
        <v>26</v>
      </c>
      <c r="AR39" s="216"/>
      <c r="AS39" s="227"/>
      <c r="AT39" s="227"/>
      <c r="AU39" s="226" t="s">
        <v>15</v>
      </c>
      <c r="AV39" s="224" t="s">
        <v>289</v>
      </c>
      <c r="AW39" s="225">
        <v>7897881</v>
      </c>
      <c r="AX39" s="225" t="s">
        <v>320</v>
      </c>
      <c r="AY39" s="225" t="s">
        <v>240</v>
      </c>
      <c r="AZ39" s="225" t="s">
        <v>444</v>
      </c>
      <c r="BA39" s="225" t="s">
        <v>482</v>
      </c>
      <c r="BB39" s="216">
        <f>BC39</f>
        <v>1215.3340000000001</v>
      </c>
      <c r="BC39" s="216">
        <v>1215.3340000000001</v>
      </c>
      <c r="BD39" s="216"/>
      <c r="BE39" s="216"/>
      <c r="BF39" s="216"/>
      <c r="BG39" s="216"/>
      <c r="BH39" s="216">
        <f t="shared" si="29"/>
        <v>1077</v>
      </c>
      <c r="BI39" s="216">
        <f t="shared" si="39"/>
        <v>1077</v>
      </c>
      <c r="BJ39" s="216"/>
      <c r="BK39" s="216"/>
      <c r="BL39" s="216">
        <v>1051</v>
      </c>
      <c r="BM39" s="216">
        <v>26</v>
      </c>
      <c r="BN39" s="216"/>
      <c r="BO39" s="227"/>
      <c r="BP39" s="227"/>
      <c r="BQ39" s="225" t="s">
        <v>489</v>
      </c>
      <c r="BR39" s="263">
        <f t="shared" si="10"/>
        <v>-1197</v>
      </c>
      <c r="BS39" s="267"/>
      <c r="BV39" s="174">
        <v>121</v>
      </c>
    </row>
    <row r="40" spans="1:74" ht="57" customHeight="1">
      <c r="A40" s="142" t="s">
        <v>15</v>
      </c>
      <c r="B40" s="146" t="s">
        <v>307</v>
      </c>
      <c r="C40" s="144"/>
      <c r="D40" s="144" t="s">
        <v>320</v>
      </c>
      <c r="E40" s="144" t="s">
        <v>240</v>
      </c>
      <c r="F40" s="142" t="str">
        <f>F37</f>
        <v>2021-2025</v>
      </c>
      <c r="G40" s="144" t="s">
        <v>358</v>
      </c>
      <c r="H40" s="179">
        <v>4230</v>
      </c>
      <c r="I40" s="179">
        <v>4230</v>
      </c>
      <c r="J40" s="179"/>
      <c r="K40" s="179"/>
      <c r="L40" s="179">
        <f t="shared" ref="L40:L43" si="43">I27-L27</f>
        <v>4030</v>
      </c>
      <c r="M40" s="179">
        <f t="shared" ref="M40:M43" si="44">L40</f>
        <v>4030</v>
      </c>
      <c r="N40" s="244"/>
      <c r="O40" s="244"/>
      <c r="P40" s="144" t="s">
        <v>358</v>
      </c>
      <c r="Q40" s="179">
        <v>4230</v>
      </c>
      <c r="R40" s="179">
        <v>4230</v>
      </c>
      <c r="S40" s="179"/>
      <c r="T40" s="179"/>
      <c r="U40" s="179">
        <v>4030</v>
      </c>
      <c r="V40" s="179">
        <v>4030</v>
      </c>
      <c r="W40" s="244"/>
      <c r="X40" s="244"/>
      <c r="Y40" s="142" t="s">
        <v>15</v>
      </c>
      <c r="Z40" s="146" t="s">
        <v>307</v>
      </c>
      <c r="AA40" s="144">
        <v>7902732</v>
      </c>
      <c r="AB40" s="144" t="s">
        <v>320</v>
      </c>
      <c r="AC40" s="144" t="s">
        <v>240</v>
      </c>
      <c r="AD40" s="144" t="s">
        <v>438</v>
      </c>
      <c r="AE40" s="144" t="s">
        <v>358</v>
      </c>
      <c r="AF40" s="179">
        <v>4230</v>
      </c>
      <c r="AG40" s="179">
        <v>4230</v>
      </c>
      <c r="AH40" s="179"/>
      <c r="AI40" s="179"/>
      <c r="AJ40" s="179">
        <f t="shared" ref="AJ40" si="45">AG27-AJ27</f>
        <v>4030</v>
      </c>
      <c r="AK40" s="179">
        <v>4030</v>
      </c>
      <c r="AL40" s="179">
        <f t="shared" si="27"/>
        <v>-38</v>
      </c>
      <c r="AM40" s="179">
        <f t="shared" si="28"/>
        <v>3992</v>
      </c>
      <c r="AN40" s="179"/>
      <c r="AO40" s="179"/>
      <c r="AP40" s="179"/>
      <c r="AQ40" s="179">
        <v>1630</v>
      </c>
      <c r="AR40" s="179">
        <v>2362</v>
      </c>
      <c r="AS40" s="244"/>
      <c r="AT40" s="244"/>
      <c r="AU40" s="142" t="s">
        <v>15</v>
      </c>
      <c r="AV40" s="146" t="s">
        <v>307</v>
      </c>
      <c r="AW40" s="144">
        <v>7902732</v>
      </c>
      <c r="AX40" s="144" t="s">
        <v>320</v>
      </c>
      <c r="AY40" s="144" t="s">
        <v>240</v>
      </c>
      <c r="AZ40" s="144" t="s">
        <v>438</v>
      </c>
      <c r="BA40" s="144" t="s">
        <v>358</v>
      </c>
      <c r="BB40" s="179">
        <v>4230</v>
      </c>
      <c r="BC40" s="179">
        <v>4230</v>
      </c>
      <c r="BD40" s="179"/>
      <c r="BE40" s="179"/>
      <c r="BF40" s="179">
        <f t="shared" ref="BF40" si="46">BC27-BF27</f>
        <v>4030</v>
      </c>
      <c r="BG40" s="179">
        <v>4030</v>
      </c>
      <c r="BH40" s="179">
        <f t="shared" si="29"/>
        <v>-38</v>
      </c>
      <c r="BI40" s="179">
        <f t="shared" si="39"/>
        <v>3992</v>
      </c>
      <c r="BJ40" s="179"/>
      <c r="BK40" s="179"/>
      <c r="BL40" s="179"/>
      <c r="BM40" s="179">
        <v>1630</v>
      </c>
      <c r="BN40" s="179">
        <v>2362</v>
      </c>
      <c r="BO40" s="244"/>
      <c r="BP40" s="244"/>
      <c r="BQ40" s="144"/>
      <c r="BR40" s="250">
        <f t="shared" si="10"/>
        <v>0</v>
      </c>
      <c r="BS40" s="255"/>
      <c r="BU40" s="238">
        <f>BG40</f>
        <v>4030</v>
      </c>
      <c r="BV40" s="174">
        <v>38</v>
      </c>
    </row>
    <row r="41" spans="1:74" ht="57" customHeight="1">
      <c r="A41" s="142" t="s">
        <v>15</v>
      </c>
      <c r="B41" s="146" t="s">
        <v>308</v>
      </c>
      <c r="C41" s="144"/>
      <c r="D41" s="144" t="s">
        <v>320</v>
      </c>
      <c r="E41" s="144" t="s">
        <v>240</v>
      </c>
      <c r="F41" s="142" t="str">
        <f t="shared" ref="F41:F43" si="47">F40</f>
        <v>2021-2025</v>
      </c>
      <c r="G41" s="144" t="s">
        <v>357</v>
      </c>
      <c r="H41" s="179">
        <v>1968</v>
      </c>
      <c r="I41" s="179">
        <v>1968</v>
      </c>
      <c r="J41" s="179"/>
      <c r="K41" s="179"/>
      <c r="L41" s="179">
        <f t="shared" si="43"/>
        <v>1768</v>
      </c>
      <c r="M41" s="179">
        <f t="shared" si="44"/>
        <v>1768</v>
      </c>
      <c r="N41" s="244"/>
      <c r="O41" s="244"/>
      <c r="P41" s="144" t="s">
        <v>357</v>
      </c>
      <c r="Q41" s="179">
        <v>1968</v>
      </c>
      <c r="R41" s="179">
        <v>1968</v>
      </c>
      <c r="S41" s="179"/>
      <c r="T41" s="179"/>
      <c r="U41" s="179">
        <v>1779</v>
      </c>
      <c r="V41" s="179">
        <v>1779</v>
      </c>
      <c r="W41" s="244"/>
      <c r="X41" s="244"/>
      <c r="Y41" s="142" t="s">
        <v>15</v>
      </c>
      <c r="Z41" s="146" t="s">
        <v>308</v>
      </c>
      <c r="AA41" s="144">
        <v>7902733</v>
      </c>
      <c r="AB41" s="144" t="s">
        <v>320</v>
      </c>
      <c r="AC41" s="144" t="s">
        <v>240</v>
      </c>
      <c r="AD41" s="144" t="s">
        <v>438</v>
      </c>
      <c r="AE41" s="144" t="s">
        <v>357</v>
      </c>
      <c r="AF41" s="179">
        <v>1968</v>
      </c>
      <c r="AG41" s="179">
        <v>1968</v>
      </c>
      <c r="AH41" s="179"/>
      <c r="AI41" s="179"/>
      <c r="AJ41" s="179">
        <f>AG28-AJ28-60</f>
        <v>1779</v>
      </c>
      <c r="AK41" s="179">
        <v>1779</v>
      </c>
      <c r="AL41" s="179">
        <f t="shared" si="27"/>
        <v>120</v>
      </c>
      <c r="AM41" s="179">
        <f t="shared" si="28"/>
        <v>1899</v>
      </c>
      <c r="AN41" s="179"/>
      <c r="AO41" s="179"/>
      <c r="AP41" s="179"/>
      <c r="AQ41" s="179">
        <v>800</v>
      </c>
      <c r="AR41" s="179">
        <v>1099</v>
      </c>
      <c r="AS41" s="244"/>
      <c r="AT41" s="244"/>
      <c r="AU41" s="142" t="s">
        <v>15</v>
      </c>
      <c r="AV41" s="146" t="s">
        <v>308</v>
      </c>
      <c r="AW41" s="144">
        <v>7902733</v>
      </c>
      <c r="AX41" s="144" t="s">
        <v>320</v>
      </c>
      <c r="AY41" s="144" t="s">
        <v>240</v>
      </c>
      <c r="AZ41" s="144" t="s">
        <v>438</v>
      </c>
      <c r="BA41" s="144" t="s">
        <v>357</v>
      </c>
      <c r="BB41" s="179">
        <v>1968</v>
      </c>
      <c r="BC41" s="179">
        <v>1968</v>
      </c>
      <c r="BD41" s="179"/>
      <c r="BE41" s="179"/>
      <c r="BF41" s="179">
        <f>BC28-BF28-60</f>
        <v>1779</v>
      </c>
      <c r="BG41" s="179">
        <v>1779</v>
      </c>
      <c r="BH41" s="179">
        <f t="shared" si="29"/>
        <v>120</v>
      </c>
      <c r="BI41" s="179">
        <f t="shared" si="39"/>
        <v>1899</v>
      </c>
      <c r="BJ41" s="179"/>
      <c r="BK41" s="179"/>
      <c r="BL41" s="179"/>
      <c r="BM41" s="179">
        <v>800</v>
      </c>
      <c r="BN41" s="179">
        <v>1099</v>
      </c>
      <c r="BO41" s="244"/>
      <c r="BP41" s="244"/>
      <c r="BQ41" s="144"/>
      <c r="BR41" s="250">
        <f t="shared" si="10"/>
        <v>0</v>
      </c>
      <c r="BS41" s="255"/>
      <c r="BU41" s="238">
        <f>BG41</f>
        <v>1779</v>
      </c>
      <c r="BV41" s="174">
        <v>69</v>
      </c>
    </row>
    <row r="42" spans="1:74" ht="57" customHeight="1">
      <c r="A42" s="142" t="s">
        <v>15</v>
      </c>
      <c r="B42" s="146" t="s">
        <v>318</v>
      </c>
      <c r="C42" s="144"/>
      <c r="D42" s="144" t="s">
        <v>320</v>
      </c>
      <c r="E42" s="144" t="s">
        <v>240</v>
      </c>
      <c r="F42" s="142" t="str">
        <f t="shared" si="47"/>
        <v>2021-2025</v>
      </c>
      <c r="G42" s="144" t="s">
        <v>380</v>
      </c>
      <c r="H42" s="179">
        <v>1968</v>
      </c>
      <c r="I42" s="179">
        <v>1968</v>
      </c>
      <c r="J42" s="179"/>
      <c r="K42" s="179"/>
      <c r="L42" s="179">
        <f t="shared" si="43"/>
        <v>1768</v>
      </c>
      <c r="M42" s="179">
        <f t="shared" si="44"/>
        <v>1768</v>
      </c>
      <c r="N42" s="244"/>
      <c r="O42" s="244"/>
      <c r="P42" s="144" t="s">
        <v>380</v>
      </c>
      <c r="Q42" s="179">
        <v>1968</v>
      </c>
      <c r="R42" s="179">
        <v>1968</v>
      </c>
      <c r="S42" s="179"/>
      <c r="T42" s="179"/>
      <c r="U42" s="179">
        <v>1741</v>
      </c>
      <c r="V42" s="179">
        <v>1741</v>
      </c>
      <c r="W42" s="244"/>
      <c r="X42" s="244"/>
      <c r="Y42" s="142" t="s">
        <v>15</v>
      </c>
      <c r="Z42" s="146" t="s">
        <v>318</v>
      </c>
      <c r="AA42" s="144">
        <v>7909590</v>
      </c>
      <c r="AB42" s="144" t="s">
        <v>320</v>
      </c>
      <c r="AC42" s="144" t="s">
        <v>240</v>
      </c>
      <c r="AD42" s="144" t="s">
        <v>438</v>
      </c>
      <c r="AE42" s="144" t="s">
        <v>380</v>
      </c>
      <c r="AF42" s="179">
        <v>1968</v>
      </c>
      <c r="AG42" s="179">
        <v>1968</v>
      </c>
      <c r="AH42" s="179"/>
      <c r="AI42" s="179"/>
      <c r="AJ42" s="179">
        <f>AG29-AJ29-100</f>
        <v>1741</v>
      </c>
      <c r="AK42" s="179">
        <v>1741</v>
      </c>
      <c r="AL42" s="179">
        <f t="shared" si="27"/>
        <v>115</v>
      </c>
      <c r="AM42" s="179">
        <f t="shared" si="28"/>
        <v>1856</v>
      </c>
      <c r="AN42" s="179"/>
      <c r="AO42" s="179"/>
      <c r="AP42" s="179"/>
      <c r="AQ42" s="179">
        <v>750</v>
      </c>
      <c r="AR42" s="179">
        <v>1106</v>
      </c>
      <c r="AS42" s="244"/>
      <c r="AT42" s="244"/>
      <c r="AU42" s="142" t="s">
        <v>15</v>
      </c>
      <c r="AV42" s="146" t="s">
        <v>318</v>
      </c>
      <c r="AW42" s="144">
        <v>7909590</v>
      </c>
      <c r="AX42" s="144" t="s">
        <v>320</v>
      </c>
      <c r="AY42" s="144" t="s">
        <v>240</v>
      </c>
      <c r="AZ42" s="144" t="s">
        <v>438</v>
      </c>
      <c r="BA42" s="144" t="s">
        <v>380</v>
      </c>
      <c r="BB42" s="179">
        <v>1968</v>
      </c>
      <c r="BC42" s="179">
        <v>1968</v>
      </c>
      <c r="BD42" s="179"/>
      <c r="BE42" s="179"/>
      <c r="BF42" s="179">
        <f>BC29-BF29-100</f>
        <v>1741</v>
      </c>
      <c r="BG42" s="179">
        <v>1741</v>
      </c>
      <c r="BH42" s="179">
        <f t="shared" si="29"/>
        <v>115</v>
      </c>
      <c r="BI42" s="179">
        <f t="shared" si="39"/>
        <v>1856</v>
      </c>
      <c r="BJ42" s="179"/>
      <c r="BK42" s="179"/>
      <c r="BL42" s="179"/>
      <c r="BM42" s="179">
        <v>750</v>
      </c>
      <c r="BN42" s="179">
        <v>1106</v>
      </c>
      <c r="BO42" s="244"/>
      <c r="BP42" s="244"/>
      <c r="BQ42" s="144"/>
      <c r="BR42" s="250">
        <f t="shared" si="10"/>
        <v>0</v>
      </c>
      <c r="BS42" s="255"/>
      <c r="BU42" s="238">
        <f>BG42</f>
        <v>1741</v>
      </c>
      <c r="BV42" s="174">
        <v>112</v>
      </c>
    </row>
    <row r="43" spans="1:74" ht="57" customHeight="1">
      <c r="A43" s="142" t="s">
        <v>15</v>
      </c>
      <c r="B43" s="146" t="s">
        <v>309</v>
      </c>
      <c r="C43" s="144"/>
      <c r="D43" s="144" t="s">
        <v>320</v>
      </c>
      <c r="E43" s="144" t="s">
        <v>240</v>
      </c>
      <c r="F43" s="142" t="str">
        <f t="shared" si="47"/>
        <v>2021-2025</v>
      </c>
      <c r="G43" s="144" t="s">
        <v>381</v>
      </c>
      <c r="H43" s="179">
        <v>1968</v>
      </c>
      <c r="I43" s="179">
        <v>1968</v>
      </c>
      <c r="J43" s="179"/>
      <c r="K43" s="179"/>
      <c r="L43" s="179">
        <f t="shared" si="43"/>
        <v>1768</v>
      </c>
      <c r="M43" s="179">
        <f t="shared" si="44"/>
        <v>1768</v>
      </c>
      <c r="N43" s="244"/>
      <c r="O43" s="244"/>
      <c r="P43" s="144" t="s">
        <v>381</v>
      </c>
      <c r="Q43" s="179">
        <v>1968</v>
      </c>
      <c r="R43" s="179">
        <v>1968</v>
      </c>
      <c r="S43" s="179"/>
      <c r="T43" s="179"/>
      <c r="U43" s="179">
        <v>1772</v>
      </c>
      <c r="V43" s="179">
        <v>1772</v>
      </c>
      <c r="W43" s="244"/>
      <c r="X43" s="244"/>
      <c r="Y43" s="142" t="s">
        <v>15</v>
      </c>
      <c r="Z43" s="146" t="s">
        <v>309</v>
      </c>
      <c r="AA43" s="144">
        <v>7909589</v>
      </c>
      <c r="AB43" s="144" t="s">
        <v>320</v>
      </c>
      <c r="AC43" s="144" t="s">
        <v>240</v>
      </c>
      <c r="AD43" s="144" t="s">
        <v>438</v>
      </c>
      <c r="AE43" s="144" t="s">
        <v>381</v>
      </c>
      <c r="AF43" s="179">
        <v>1968</v>
      </c>
      <c r="AG43" s="179">
        <v>1968</v>
      </c>
      <c r="AH43" s="179"/>
      <c r="AI43" s="179"/>
      <c r="AJ43" s="179">
        <f>AG30-AJ30-68</f>
        <v>1772</v>
      </c>
      <c r="AK43" s="179">
        <v>1772</v>
      </c>
      <c r="AL43" s="179">
        <f t="shared" si="27"/>
        <v>121</v>
      </c>
      <c r="AM43" s="179">
        <f t="shared" si="28"/>
        <v>1893</v>
      </c>
      <c r="AN43" s="179"/>
      <c r="AO43" s="179"/>
      <c r="AP43" s="179"/>
      <c r="AQ43" s="179">
        <v>800</v>
      </c>
      <c r="AR43" s="179">
        <v>1093</v>
      </c>
      <c r="AS43" s="244"/>
      <c r="AT43" s="244"/>
      <c r="AU43" s="142" t="s">
        <v>15</v>
      </c>
      <c r="AV43" s="146" t="s">
        <v>309</v>
      </c>
      <c r="AW43" s="144">
        <v>7909589</v>
      </c>
      <c r="AX43" s="144" t="s">
        <v>320</v>
      </c>
      <c r="AY43" s="144" t="s">
        <v>240</v>
      </c>
      <c r="AZ43" s="144" t="s">
        <v>438</v>
      </c>
      <c r="BA43" s="144" t="s">
        <v>381</v>
      </c>
      <c r="BB43" s="179">
        <v>1968</v>
      </c>
      <c r="BC43" s="179">
        <v>1968</v>
      </c>
      <c r="BD43" s="179"/>
      <c r="BE43" s="179"/>
      <c r="BF43" s="179">
        <f>BC30-BF30-68</f>
        <v>1772</v>
      </c>
      <c r="BG43" s="179">
        <v>1772</v>
      </c>
      <c r="BH43" s="179">
        <f t="shared" si="29"/>
        <v>121</v>
      </c>
      <c r="BI43" s="179">
        <f t="shared" si="39"/>
        <v>1893</v>
      </c>
      <c r="BJ43" s="179"/>
      <c r="BK43" s="179"/>
      <c r="BL43" s="179"/>
      <c r="BM43" s="179">
        <v>800</v>
      </c>
      <c r="BN43" s="179">
        <v>1093</v>
      </c>
      <c r="BO43" s="244"/>
      <c r="BP43" s="244"/>
      <c r="BQ43" s="144"/>
      <c r="BR43" s="250">
        <f t="shared" si="10"/>
        <v>0</v>
      </c>
      <c r="BS43" s="255"/>
      <c r="BU43" s="238">
        <f>BG43</f>
        <v>1772</v>
      </c>
      <c r="BV43" s="174">
        <v>75</v>
      </c>
    </row>
    <row r="44" spans="1:74" s="223" customFormat="1" ht="57.75" customHeight="1">
      <c r="A44" s="142"/>
      <c r="B44" s="146"/>
      <c r="C44" s="144"/>
      <c r="D44" s="144"/>
      <c r="E44" s="144"/>
      <c r="F44" s="142"/>
      <c r="G44" s="144"/>
      <c r="H44" s="179"/>
      <c r="I44" s="179"/>
      <c r="J44" s="179"/>
      <c r="K44" s="179"/>
      <c r="L44" s="179"/>
      <c r="M44" s="179"/>
      <c r="N44" s="244"/>
      <c r="O44" s="244"/>
      <c r="P44" s="144"/>
      <c r="Q44" s="179"/>
      <c r="R44" s="179"/>
      <c r="S44" s="179"/>
      <c r="T44" s="179"/>
      <c r="U44" s="179"/>
      <c r="V44" s="179"/>
      <c r="W44" s="244"/>
      <c r="X44" s="244"/>
      <c r="Y44" s="142"/>
      <c r="Z44" s="146"/>
      <c r="AA44" s="144"/>
      <c r="AB44" s="144"/>
      <c r="AC44" s="144"/>
      <c r="AD44" s="144"/>
      <c r="AE44" s="144"/>
      <c r="AF44" s="179"/>
      <c r="AG44" s="179"/>
      <c r="AH44" s="179"/>
      <c r="AI44" s="179"/>
      <c r="AJ44" s="179"/>
      <c r="AK44" s="179"/>
      <c r="AL44" s="179"/>
      <c r="AM44" s="179"/>
      <c r="AN44" s="179"/>
      <c r="AO44" s="179"/>
      <c r="AP44" s="179"/>
      <c r="AQ44" s="179"/>
      <c r="AR44" s="179"/>
      <c r="AS44" s="244"/>
      <c r="AT44" s="244"/>
      <c r="AU44" s="142" t="s">
        <v>15</v>
      </c>
      <c r="AV44" s="146" t="s">
        <v>303</v>
      </c>
      <c r="AW44" s="144">
        <v>7910488</v>
      </c>
      <c r="AX44" s="144" t="s">
        <v>320</v>
      </c>
      <c r="AY44" s="144" t="s">
        <v>240</v>
      </c>
      <c r="AZ44" s="144" t="s">
        <v>434</v>
      </c>
      <c r="BA44" s="144" t="s">
        <v>376</v>
      </c>
      <c r="BB44" s="179">
        <v>4842</v>
      </c>
      <c r="BC44" s="179">
        <v>4842</v>
      </c>
      <c r="BD44" s="179"/>
      <c r="BE44" s="179"/>
      <c r="BF44" s="179">
        <f>BG44</f>
        <v>168.47900000000001</v>
      </c>
      <c r="BG44" s="179">
        <v>168.47900000000001</v>
      </c>
      <c r="BH44" s="179"/>
      <c r="BI44" s="179"/>
      <c r="BJ44" s="179"/>
      <c r="BK44" s="179"/>
      <c r="BL44" s="179"/>
      <c r="BM44" s="179"/>
      <c r="BN44" s="179"/>
      <c r="BO44" s="244"/>
      <c r="BP44" s="244"/>
      <c r="BQ44" s="144" t="s">
        <v>493</v>
      </c>
      <c r="BR44" s="250">
        <f t="shared" si="10"/>
        <v>168.47900000000001</v>
      </c>
      <c r="BS44" s="255"/>
    </row>
    <row r="45" spans="1:74" s="156" customFormat="1" ht="49.5" customHeight="1">
      <c r="A45" s="153" t="s">
        <v>20</v>
      </c>
      <c r="B45" s="154" t="s">
        <v>310</v>
      </c>
      <c r="C45" s="153"/>
      <c r="D45" s="153"/>
      <c r="E45" s="153"/>
      <c r="F45" s="153"/>
      <c r="G45" s="153"/>
      <c r="H45" s="180"/>
      <c r="I45" s="180"/>
      <c r="J45" s="180"/>
      <c r="K45" s="180"/>
      <c r="L45" s="180">
        <f t="shared" ref="L45" si="48">L46+L49</f>
        <v>13160</v>
      </c>
      <c r="M45" s="180">
        <f>M46+M49</f>
        <v>13160</v>
      </c>
      <c r="N45" s="245">
        <f t="shared" ref="N45:O45" si="49">N46+N49</f>
        <v>0</v>
      </c>
      <c r="O45" s="245">
        <f t="shared" si="49"/>
        <v>0</v>
      </c>
      <c r="P45" s="153"/>
      <c r="Q45" s="180"/>
      <c r="R45" s="180"/>
      <c r="S45" s="180"/>
      <c r="T45" s="180"/>
      <c r="U45" s="180">
        <f>U46+U49</f>
        <v>11844</v>
      </c>
      <c r="V45" s="180">
        <f>V46+V49</f>
        <v>11844</v>
      </c>
      <c r="W45" s="245">
        <f t="shared" ref="W45:X45" si="50">W46+W49</f>
        <v>0</v>
      </c>
      <c r="X45" s="245">
        <f t="shared" si="50"/>
        <v>0</v>
      </c>
      <c r="Y45" s="153" t="s">
        <v>20</v>
      </c>
      <c r="Z45" s="154" t="s">
        <v>310</v>
      </c>
      <c r="AA45" s="153"/>
      <c r="AB45" s="153"/>
      <c r="AC45" s="153"/>
      <c r="AD45" s="153"/>
      <c r="AE45" s="153"/>
      <c r="AF45" s="180"/>
      <c r="AG45" s="180"/>
      <c r="AH45" s="180"/>
      <c r="AI45" s="180"/>
      <c r="AJ45" s="180">
        <f>AJ46+AJ49</f>
        <v>7890</v>
      </c>
      <c r="AK45" s="180">
        <f>AK46+AK49</f>
        <v>7890</v>
      </c>
      <c r="AL45" s="179">
        <f t="shared" si="27"/>
        <v>0</v>
      </c>
      <c r="AM45" s="180">
        <f t="shared" ref="AM45:AR45" si="51">AM46+AM49</f>
        <v>7890</v>
      </c>
      <c r="AN45" s="180">
        <f t="shared" si="51"/>
        <v>2630</v>
      </c>
      <c r="AO45" s="180">
        <f t="shared" si="51"/>
        <v>2630</v>
      </c>
      <c r="AP45" s="180">
        <f t="shared" si="51"/>
        <v>2630</v>
      </c>
      <c r="AQ45" s="180">
        <f t="shared" si="51"/>
        <v>0</v>
      </c>
      <c r="AR45" s="180">
        <f t="shared" si="51"/>
        <v>0</v>
      </c>
      <c r="AS45" s="245">
        <f t="shared" ref="AS45:AT45" si="52">AS46+AS49</f>
        <v>0</v>
      </c>
      <c r="AT45" s="245">
        <f t="shared" si="52"/>
        <v>0</v>
      </c>
      <c r="AU45" s="153" t="s">
        <v>20</v>
      </c>
      <c r="AV45" s="154" t="s">
        <v>310</v>
      </c>
      <c r="AW45" s="153"/>
      <c r="AX45" s="153"/>
      <c r="AY45" s="153"/>
      <c r="AZ45" s="153"/>
      <c r="BA45" s="153"/>
      <c r="BB45" s="180"/>
      <c r="BC45" s="180"/>
      <c r="BD45" s="180">
        <f t="shared" ref="BD45:BE45" si="53">BD46+BD49</f>
        <v>0</v>
      </c>
      <c r="BE45" s="180">
        <f t="shared" si="53"/>
        <v>0</v>
      </c>
      <c r="BF45" s="180">
        <f>BF46+BF49</f>
        <v>5260</v>
      </c>
      <c r="BG45" s="180">
        <f t="shared" ref="BG45:BP45" si="54">BG46+BG49</f>
        <v>5260</v>
      </c>
      <c r="BH45" s="180">
        <f t="shared" si="54"/>
        <v>2630</v>
      </c>
      <c r="BI45" s="180">
        <f t="shared" si="54"/>
        <v>7890</v>
      </c>
      <c r="BJ45" s="180">
        <f t="shared" si="54"/>
        <v>2630</v>
      </c>
      <c r="BK45" s="180">
        <f t="shared" si="54"/>
        <v>2630</v>
      </c>
      <c r="BL45" s="180">
        <f t="shared" si="54"/>
        <v>2630</v>
      </c>
      <c r="BM45" s="180">
        <f t="shared" si="54"/>
        <v>0</v>
      </c>
      <c r="BN45" s="180">
        <f t="shared" si="54"/>
        <v>0</v>
      </c>
      <c r="BO45" s="180">
        <f t="shared" si="54"/>
        <v>0</v>
      </c>
      <c r="BP45" s="180">
        <f t="shared" si="54"/>
        <v>0</v>
      </c>
      <c r="BQ45" s="155" t="s">
        <v>475</v>
      </c>
      <c r="BR45" s="250">
        <f t="shared" si="10"/>
        <v>-2630</v>
      </c>
      <c r="BS45" s="250"/>
      <c r="BV45" s="199"/>
    </row>
    <row r="46" spans="1:74" ht="21.95" customHeight="1">
      <c r="A46" s="262">
        <v>1</v>
      </c>
      <c r="B46" s="262" t="s">
        <v>45</v>
      </c>
      <c r="C46" s="262"/>
      <c r="D46" s="262"/>
      <c r="E46" s="152"/>
      <c r="F46" s="152"/>
      <c r="G46" s="152"/>
      <c r="H46" s="178"/>
      <c r="I46" s="178"/>
      <c r="J46" s="178"/>
      <c r="K46" s="178"/>
      <c r="L46" s="178">
        <f>SUM(L47:L48)</f>
        <v>1000</v>
      </c>
      <c r="M46" s="178">
        <f>SUM(M47:M48)</f>
        <v>1000</v>
      </c>
      <c r="N46" s="151">
        <f t="shared" ref="N46:O46" si="55">SUM(N47:N48)</f>
        <v>0</v>
      </c>
      <c r="O46" s="151">
        <f t="shared" si="55"/>
        <v>0</v>
      </c>
      <c r="P46" s="152"/>
      <c r="Q46" s="178"/>
      <c r="R46" s="178"/>
      <c r="S46" s="178"/>
      <c r="T46" s="178"/>
      <c r="U46" s="178">
        <f>SUM(U47:U48)</f>
        <v>721</v>
      </c>
      <c r="V46" s="178">
        <f>SUM(V47:V48)</f>
        <v>721</v>
      </c>
      <c r="W46" s="151">
        <f t="shared" ref="W46:X46" si="56">SUM(W47:W48)</f>
        <v>0</v>
      </c>
      <c r="X46" s="151">
        <f t="shared" si="56"/>
        <v>0</v>
      </c>
      <c r="Y46" s="262">
        <v>1</v>
      </c>
      <c r="Z46" s="262" t="s">
        <v>45</v>
      </c>
      <c r="AA46" s="262"/>
      <c r="AB46" s="262"/>
      <c r="AC46" s="152"/>
      <c r="AD46" s="152"/>
      <c r="AE46" s="152"/>
      <c r="AF46" s="178"/>
      <c r="AG46" s="178"/>
      <c r="AH46" s="178"/>
      <c r="AI46" s="178"/>
      <c r="AJ46" s="178">
        <f>SUM(AJ47:AJ48)</f>
        <v>721</v>
      </c>
      <c r="AK46" s="178">
        <f>SUM(AK47:AK48)</f>
        <v>721</v>
      </c>
      <c r="AL46" s="179">
        <f t="shared" si="27"/>
        <v>0</v>
      </c>
      <c r="AM46" s="178">
        <f t="shared" ref="AM46:AR46" si="57">SUM(AM47:AM48)</f>
        <v>721</v>
      </c>
      <c r="AN46" s="178">
        <f t="shared" si="57"/>
        <v>721</v>
      </c>
      <c r="AO46" s="178">
        <f t="shared" si="57"/>
        <v>0</v>
      </c>
      <c r="AP46" s="178">
        <f t="shared" si="57"/>
        <v>0</v>
      </c>
      <c r="AQ46" s="178">
        <f t="shared" si="57"/>
        <v>0</v>
      </c>
      <c r="AR46" s="178">
        <f t="shared" si="57"/>
        <v>0</v>
      </c>
      <c r="AS46" s="151">
        <f t="shared" ref="AS46:AT46" si="58">SUM(AS47:AS48)</f>
        <v>0</v>
      </c>
      <c r="AT46" s="151">
        <f t="shared" si="58"/>
        <v>0</v>
      </c>
      <c r="AU46" s="262">
        <v>1</v>
      </c>
      <c r="AV46" s="262" t="s">
        <v>45</v>
      </c>
      <c r="AW46" s="262"/>
      <c r="AX46" s="262"/>
      <c r="AY46" s="152"/>
      <c r="AZ46" s="152"/>
      <c r="BA46" s="152"/>
      <c r="BB46" s="178"/>
      <c r="BC46" s="178"/>
      <c r="BD46" s="178">
        <f t="shared" ref="BD46:BE46" si="59">SUM(BD47:BD48)</f>
        <v>0</v>
      </c>
      <c r="BE46" s="178">
        <f t="shared" si="59"/>
        <v>0</v>
      </c>
      <c r="BF46" s="178">
        <f>SUM(BF47:BF48)</f>
        <v>721</v>
      </c>
      <c r="BG46" s="178">
        <f>SUM(BG47:BG48)</f>
        <v>721</v>
      </c>
      <c r="BH46" s="179">
        <f t="shared" si="29"/>
        <v>0</v>
      </c>
      <c r="BI46" s="178">
        <f t="shared" ref="BI46:BP46" si="60">SUM(BI47:BI48)</f>
        <v>721</v>
      </c>
      <c r="BJ46" s="178">
        <f t="shared" si="60"/>
        <v>721</v>
      </c>
      <c r="BK46" s="178">
        <f t="shared" si="60"/>
        <v>0</v>
      </c>
      <c r="BL46" s="178">
        <f t="shared" si="60"/>
        <v>0</v>
      </c>
      <c r="BM46" s="178">
        <f t="shared" si="60"/>
        <v>0</v>
      </c>
      <c r="BN46" s="178">
        <f t="shared" si="60"/>
        <v>0</v>
      </c>
      <c r="BO46" s="151">
        <f t="shared" si="60"/>
        <v>0</v>
      </c>
      <c r="BP46" s="151">
        <f t="shared" si="60"/>
        <v>0</v>
      </c>
      <c r="BQ46" s="262"/>
      <c r="BR46" s="250">
        <f t="shared" si="10"/>
        <v>0</v>
      </c>
      <c r="BS46" s="250"/>
    </row>
    <row r="47" spans="1:74" ht="38.25">
      <c r="A47" s="142" t="s">
        <v>15</v>
      </c>
      <c r="B47" s="145" t="s">
        <v>293</v>
      </c>
      <c r="C47" s="144"/>
      <c r="D47" s="144" t="s">
        <v>320</v>
      </c>
      <c r="E47" s="157" t="s">
        <v>328</v>
      </c>
      <c r="F47" s="265" t="str">
        <f>F43</f>
        <v>2021-2025</v>
      </c>
      <c r="G47" s="157" t="s">
        <v>382</v>
      </c>
      <c r="H47" s="179">
        <v>8000</v>
      </c>
      <c r="I47" s="179">
        <v>8000</v>
      </c>
      <c r="J47" s="179"/>
      <c r="K47" s="179"/>
      <c r="L47" s="179">
        <v>500</v>
      </c>
      <c r="M47" s="179">
        <v>500</v>
      </c>
      <c r="N47" s="244"/>
      <c r="O47" s="244"/>
      <c r="P47" s="157" t="s">
        <v>382</v>
      </c>
      <c r="Q47" s="179">
        <v>8000</v>
      </c>
      <c r="R47" s="179">
        <v>8000</v>
      </c>
      <c r="S47" s="179"/>
      <c r="T47" s="179"/>
      <c r="U47" s="179">
        <v>500</v>
      </c>
      <c r="V47" s="179">
        <v>500</v>
      </c>
      <c r="W47" s="244"/>
      <c r="X47" s="244"/>
      <c r="Y47" s="142" t="s">
        <v>15</v>
      </c>
      <c r="Z47" s="145" t="s">
        <v>293</v>
      </c>
      <c r="AA47" s="144">
        <v>7913664</v>
      </c>
      <c r="AB47" s="144" t="s">
        <v>320</v>
      </c>
      <c r="AC47" s="157" t="s">
        <v>328</v>
      </c>
      <c r="AD47" s="157" t="s">
        <v>435</v>
      </c>
      <c r="AE47" s="157" t="s">
        <v>382</v>
      </c>
      <c r="AF47" s="179">
        <v>8000</v>
      </c>
      <c r="AG47" s="179">
        <v>8000</v>
      </c>
      <c r="AH47" s="179"/>
      <c r="AI47" s="179"/>
      <c r="AJ47" s="179">
        <v>500</v>
      </c>
      <c r="AK47" s="179">
        <v>500</v>
      </c>
      <c r="AL47" s="179">
        <f t="shared" si="27"/>
        <v>0</v>
      </c>
      <c r="AM47" s="179">
        <f t="shared" si="28"/>
        <v>500</v>
      </c>
      <c r="AN47" s="179">
        <v>500</v>
      </c>
      <c r="AO47" s="179"/>
      <c r="AP47" s="179"/>
      <c r="AQ47" s="179"/>
      <c r="AR47" s="179"/>
      <c r="AS47" s="244"/>
      <c r="AT47" s="244"/>
      <c r="AU47" s="142" t="s">
        <v>15</v>
      </c>
      <c r="AV47" s="145" t="s">
        <v>293</v>
      </c>
      <c r="AW47" s="144">
        <v>7913664</v>
      </c>
      <c r="AX47" s="144" t="s">
        <v>320</v>
      </c>
      <c r="AY47" s="157" t="s">
        <v>328</v>
      </c>
      <c r="AZ47" s="157" t="s">
        <v>435</v>
      </c>
      <c r="BA47" s="157" t="s">
        <v>382</v>
      </c>
      <c r="BB47" s="179">
        <v>8000</v>
      </c>
      <c r="BC47" s="179">
        <v>8000</v>
      </c>
      <c r="BD47" s="179"/>
      <c r="BE47" s="179"/>
      <c r="BF47" s="179">
        <v>500</v>
      </c>
      <c r="BG47" s="179">
        <v>500</v>
      </c>
      <c r="BH47" s="179">
        <f t="shared" si="29"/>
        <v>0</v>
      </c>
      <c r="BI47" s="179">
        <f t="shared" ref="BI47:BI48" si="61">BJ47+BK47+BL47+BM47+BN47</f>
        <v>500</v>
      </c>
      <c r="BJ47" s="179">
        <v>500</v>
      </c>
      <c r="BK47" s="179"/>
      <c r="BL47" s="179"/>
      <c r="BM47" s="179"/>
      <c r="BN47" s="179"/>
      <c r="BO47" s="244"/>
      <c r="BP47" s="244"/>
      <c r="BQ47" s="144"/>
      <c r="BR47" s="250">
        <f t="shared" si="10"/>
        <v>0</v>
      </c>
      <c r="BS47" s="250"/>
    </row>
    <row r="48" spans="1:74" ht="38.25">
      <c r="A48" s="142" t="s">
        <v>15</v>
      </c>
      <c r="B48" s="145" t="s">
        <v>294</v>
      </c>
      <c r="C48" s="144"/>
      <c r="D48" s="144" t="s">
        <v>320</v>
      </c>
      <c r="E48" s="157" t="s">
        <v>235</v>
      </c>
      <c r="F48" s="265" t="str">
        <f>F47</f>
        <v>2021-2025</v>
      </c>
      <c r="G48" s="157" t="s">
        <v>344</v>
      </c>
      <c r="H48" s="179">
        <f>I48</f>
        <v>5160</v>
      </c>
      <c r="I48" s="179">
        <v>5160</v>
      </c>
      <c r="J48" s="179"/>
      <c r="K48" s="179"/>
      <c r="L48" s="179">
        <v>500</v>
      </c>
      <c r="M48" s="179">
        <v>500</v>
      </c>
      <c r="N48" s="244"/>
      <c r="O48" s="244"/>
      <c r="P48" s="157" t="s">
        <v>344</v>
      </c>
      <c r="Q48" s="179">
        <f>R48</f>
        <v>5160</v>
      </c>
      <c r="R48" s="179">
        <v>5160</v>
      </c>
      <c r="S48" s="179"/>
      <c r="T48" s="179"/>
      <c r="U48" s="179">
        <f>V48</f>
        <v>221</v>
      </c>
      <c r="V48" s="179">
        <f>500-279</f>
        <v>221</v>
      </c>
      <c r="W48" s="244"/>
      <c r="X48" s="244"/>
      <c r="Y48" s="142" t="s">
        <v>15</v>
      </c>
      <c r="Z48" s="145" t="s">
        <v>294</v>
      </c>
      <c r="AA48" s="144">
        <v>7916553</v>
      </c>
      <c r="AB48" s="144" t="s">
        <v>320</v>
      </c>
      <c r="AC48" s="157" t="s">
        <v>235</v>
      </c>
      <c r="AD48" s="157" t="s">
        <v>435</v>
      </c>
      <c r="AE48" s="157" t="s">
        <v>344</v>
      </c>
      <c r="AF48" s="179">
        <f>AG48</f>
        <v>5160</v>
      </c>
      <c r="AG48" s="179">
        <v>5160</v>
      </c>
      <c r="AH48" s="179"/>
      <c r="AI48" s="179"/>
      <c r="AJ48" s="179">
        <f>AK48</f>
        <v>221</v>
      </c>
      <c r="AK48" s="179">
        <f>500-279</f>
        <v>221</v>
      </c>
      <c r="AL48" s="179">
        <f t="shared" si="27"/>
        <v>0</v>
      </c>
      <c r="AM48" s="179">
        <f t="shared" si="28"/>
        <v>221</v>
      </c>
      <c r="AN48" s="179">
        <v>221</v>
      </c>
      <c r="AO48" s="179"/>
      <c r="AP48" s="179"/>
      <c r="AQ48" s="179"/>
      <c r="AR48" s="179"/>
      <c r="AS48" s="244"/>
      <c r="AT48" s="244"/>
      <c r="AU48" s="142" t="s">
        <v>15</v>
      </c>
      <c r="AV48" s="145" t="s">
        <v>294</v>
      </c>
      <c r="AW48" s="144">
        <v>7916553</v>
      </c>
      <c r="AX48" s="144" t="s">
        <v>320</v>
      </c>
      <c r="AY48" s="157" t="s">
        <v>235</v>
      </c>
      <c r="AZ48" s="157" t="s">
        <v>435</v>
      </c>
      <c r="BA48" s="157" t="s">
        <v>344</v>
      </c>
      <c r="BB48" s="179">
        <f>BC48</f>
        <v>5160</v>
      </c>
      <c r="BC48" s="179">
        <v>5160</v>
      </c>
      <c r="BD48" s="179"/>
      <c r="BE48" s="179"/>
      <c r="BF48" s="179">
        <f>BG48</f>
        <v>221</v>
      </c>
      <c r="BG48" s="179">
        <f>500-279</f>
        <v>221</v>
      </c>
      <c r="BH48" s="179">
        <f t="shared" si="29"/>
        <v>0</v>
      </c>
      <c r="BI48" s="179">
        <f t="shared" si="61"/>
        <v>221</v>
      </c>
      <c r="BJ48" s="179">
        <v>221</v>
      </c>
      <c r="BK48" s="179"/>
      <c r="BL48" s="179"/>
      <c r="BM48" s="179"/>
      <c r="BN48" s="179"/>
      <c r="BO48" s="244"/>
      <c r="BP48" s="244"/>
      <c r="BQ48" s="144"/>
      <c r="BR48" s="250">
        <f t="shared" si="10"/>
        <v>0</v>
      </c>
      <c r="BS48" s="250"/>
    </row>
    <row r="49" spans="1:74" s="147" customFormat="1" ht="22.5" customHeight="1">
      <c r="A49" s="262">
        <v>2</v>
      </c>
      <c r="B49" s="262" t="s">
        <v>46</v>
      </c>
      <c r="C49" s="262"/>
      <c r="D49" s="262"/>
      <c r="E49" s="262"/>
      <c r="F49" s="262"/>
      <c r="G49" s="262"/>
      <c r="H49" s="178"/>
      <c r="I49" s="178"/>
      <c r="J49" s="178">
        <f t="shared" ref="J49:L49" si="62">SUM(J50:J51)</f>
        <v>0</v>
      </c>
      <c r="K49" s="178">
        <f t="shared" si="62"/>
        <v>0</v>
      </c>
      <c r="L49" s="178">
        <f t="shared" si="62"/>
        <v>12160</v>
      </c>
      <c r="M49" s="178">
        <f>SUM(M50:M51)</f>
        <v>12160</v>
      </c>
      <c r="N49" s="151">
        <f t="shared" ref="N49:O49" si="63">SUM(N50:N51)</f>
        <v>0</v>
      </c>
      <c r="O49" s="151">
        <f t="shared" si="63"/>
        <v>0</v>
      </c>
      <c r="P49" s="262"/>
      <c r="Q49" s="178"/>
      <c r="R49" s="178"/>
      <c r="S49" s="178">
        <f t="shared" ref="S49:T49" si="64">SUM(S50:S51)</f>
        <v>0</v>
      </c>
      <c r="T49" s="178">
        <f t="shared" si="64"/>
        <v>0</v>
      </c>
      <c r="U49" s="178">
        <f>SUM(U50:U51)</f>
        <v>11123</v>
      </c>
      <c r="V49" s="178">
        <f>SUM(V50:V51)</f>
        <v>11123</v>
      </c>
      <c r="W49" s="151">
        <f t="shared" ref="W49:X49" si="65">SUM(W50:W51)</f>
        <v>0</v>
      </c>
      <c r="X49" s="151">
        <f t="shared" si="65"/>
        <v>0</v>
      </c>
      <c r="Y49" s="262">
        <v>2</v>
      </c>
      <c r="Z49" s="262" t="s">
        <v>46</v>
      </c>
      <c r="AA49" s="262"/>
      <c r="AB49" s="262"/>
      <c r="AC49" s="262"/>
      <c r="AD49" s="262"/>
      <c r="AE49" s="262"/>
      <c r="AF49" s="178"/>
      <c r="AG49" s="178"/>
      <c r="AH49" s="178">
        <f t="shared" ref="AH49:AI49" si="66">SUM(AH50:AH51)</f>
        <v>0</v>
      </c>
      <c r="AI49" s="178">
        <f t="shared" si="66"/>
        <v>0</v>
      </c>
      <c r="AJ49" s="178">
        <f>SUM(AJ50:AJ51)</f>
        <v>7169</v>
      </c>
      <c r="AK49" s="178">
        <f>SUM(AK50:AK51)</f>
        <v>7169</v>
      </c>
      <c r="AL49" s="179">
        <f t="shared" si="27"/>
        <v>0</v>
      </c>
      <c r="AM49" s="178">
        <f t="shared" ref="AM49:AR49" si="67">SUM(AM50:AM51)</f>
        <v>7169</v>
      </c>
      <c r="AN49" s="178">
        <f t="shared" si="67"/>
        <v>1909</v>
      </c>
      <c r="AO49" s="178">
        <f t="shared" si="67"/>
        <v>2630</v>
      </c>
      <c r="AP49" s="178">
        <f t="shared" si="67"/>
        <v>2630</v>
      </c>
      <c r="AQ49" s="178">
        <f t="shared" si="67"/>
        <v>0</v>
      </c>
      <c r="AR49" s="178">
        <f t="shared" si="67"/>
        <v>0</v>
      </c>
      <c r="AS49" s="151">
        <f t="shared" ref="AS49:AT49" si="68">SUM(AS50:AS51)</f>
        <v>0</v>
      </c>
      <c r="AT49" s="151">
        <f t="shared" si="68"/>
        <v>0</v>
      </c>
      <c r="AU49" s="262">
        <v>2</v>
      </c>
      <c r="AV49" s="262" t="s">
        <v>46</v>
      </c>
      <c r="AW49" s="262"/>
      <c r="AX49" s="262"/>
      <c r="AY49" s="262"/>
      <c r="AZ49" s="262"/>
      <c r="BA49" s="262"/>
      <c r="BB49" s="178"/>
      <c r="BC49" s="178"/>
      <c r="BD49" s="178">
        <f t="shared" ref="BD49:BF49" si="69">SUM(BD50:BD51)</f>
        <v>0</v>
      </c>
      <c r="BE49" s="178">
        <f t="shared" si="69"/>
        <v>0</v>
      </c>
      <c r="BF49" s="178">
        <f t="shared" si="69"/>
        <v>4539</v>
      </c>
      <c r="BG49" s="178">
        <f>SUM(BG50:BG51)</f>
        <v>4539</v>
      </c>
      <c r="BH49" s="178">
        <f t="shared" ref="BH49:BP49" si="70">SUM(BH50:BH51)</f>
        <v>2630</v>
      </c>
      <c r="BI49" s="178">
        <f t="shared" si="70"/>
        <v>7169</v>
      </c>
      <c r="BJ49" s="178">
        <f t="shared" si="70"/>
        <v>1909</v>
      </c>
      <c r="BK49" s="178">
        <f t="shared" si="70"/>
        <v>2630</v>
      </c>
      <c r="BL49" s="178">
        <f t="shared" si="70"/>
        <v>2630</v>
      </c>
      <c r="BM49" s="178">
        <f t="shared" si="70"/>
        <v>0</v>
      </c>
      <c r="BN49" s="178">
        <f t="shared" si="70"/>
        <v>0</v>
      </c>
      <c r="BO49" s="178">
        <f t="shared" si="70"/>
        <v>0</v>
      </c>
      <c r="BP49" s="178">
        <f t="shared" si="70"/>
        <v>0</v>
      </c>
      <c r="BQ49" s="262"/>
      <c r="BR49" s="250">
        <f t="shared" si="10"/>
        <v>-2630</v>
      </c>
      <c r="BS49" s="250"/>
      <c r="BV49" s="198"/>
    </row>
    <row r="50" spans="1:74" ht="58.5" customHeight="1">
      <c r="A50" s="142" t="s">
        <v>15</v>
      </c>
      <c r="B50" s="145" t="s">
        <v>293</v>
      </c>
      <c r="C50" s="144"/>
      <c r="D50" s="144" t="s">
        <v>320</v>
      </c>
      <c r="E50" s="157" t="s">
        <v>328</v>
      </c>
      <c r="F50" s="265" t="str">
        <f>F48</f>
        <v>2021-2025</v>
      </c>
      <c r="G50" s="157" t="s">
        <v>382</v>
      </c>
      <c r="H50" s="179">
        <v>8000</v>
      </c>
      <c r="I50" s="179">
        <v>8000</v>
      </c>
      <c r="J50" s="179"/>
      <c r="K50" s="179"/>
      <c r="L50" s="179">
        <f>I47-L47</f>
        <v>7500</v>
      </c>
      <c r="M50" s="179">
        <f>L50</f>
        <v>7500</v>
      </c>
      <c r="N50" s="244"/>
      <c r="O50" s="244"/>
      <c r="P50" s="157" t="s">
        <v>382</v>
      </c>
      <c r="Q50" s="179">
        <v>8000</v>
      </c>
      <c r="R50" s="179">
        <v>8000</v>
      </c>
      <c r="S50" s="179"/>
      <c r="T50" s="179"/>
      <c r="U50" s="179">
        <f>R47-U47-1316</f>
        <v>6184</v>
      </c>
      <c r="V50" s="179">
        <f>U50</f>
        <v>6184</v>
      </c>
      <c r="W50" s="244"/>
      <c r="X50" s="244"/>
      <c r="Y50" s="142" t="s">
        <v>15</v>
      </c>
      <c r="Z50" s="145" t="s">
        <v>293</v>
      </c>
      <c r="AA50" s="144">
        <v>7913664</v>
      </c>
      <c r="AB50" s="144" t="s">
        <v>320</v>
      </c>
      <c r="AC50" s="157" t="s">
        <v>328</v>
      </c>
      <c r="AD50" s="157" t="s">
        <v>435</v>
      </c>
      <c r="AE50" s="157" t="s">
        <v>382</v>
      </c>
      <c r="AF50" s="179">
        <v>8000</v>
      </c>
      <c r="AG50" s="179">
        <v>8000</v>
      </c>
      <c r="AH50" s="179"/>
      <c r="AI50" s="179"/>
      <c r="AJ50" s="179">
        <f>AK50</f>
        <v>3122</v>
      </c>
      <c r="AK50" s="179">
        <f>1630+930+562</f>
        <v>3122</v>
      </c>
      <c r="AL50" s="179">
        <f t="shared" si="27"/>
        <v>753</v>
      </c>
      <c r="AM50" s="179">
        <f t="shared" si="28"/>
        <v>3875</v>
      </c>
      <c r="AN50" s="179">
        <v>1630</v>
      </c>
      <c r="AO50" s="179">
        <v>930</v>
      </c>
      <c r="AP50" s="179">
        <v>1315</v>
      </c>
      <c r="AQ50" s="179"/>
      <c r="AR50" s="179"/>
      <c r="AS50" s="244"/>
      <c r="AT50" s="244"/>
      <c r="AU50" s="142" t="s">
        <v>15</v>
      </c>
      <c r="AV50" s="145" t="s">
        <v>293</v>
      </c>
      <c r="AW50" s="144">
        <v>7913664</v>
      </c>
      <c r="AX50" s="144" t="s">
        <v>320</v>
      </c>
      <c r="AY50" s="157" t="s">
        <v>328</v>
      </c>
      <c r="AZ50" s="157" t="s">
        <v>435</v>
      </c>
      <c r="BA50" s="157" t="s">
        <v>382</v>
      </c>
      <c r="BB50" s="179">
        <v>8000</v>
      </c>
      <c r="BC50" s="179">
        <v>8000</v>
      </c>
      <c r="BD50" s="179"/>
      <c r="BE50" s="179"/>
      <c r="BF50" s="179">
        <f>BG50</f>
        <v>2560</v>
      </c>
      <c r="BG50" s="179">
        <f>1630+930</f>
        <v>2560</v>
      </c>
      <c r="BH50" s="179">
        <f t="shared" si="29"/>
        <v>1315</v>
      </c>
      <c r="BI50" s="179">
        <f t="shared" ref="BI50:BI51" si="71">BJ50+BK50+BL50+BM50+BN50</f>
        <v>3875</v>
      </c>
      <c r="BJ50" s="179">
        <v>1630</v>
      </c>
      <c r="BK50" s="179">
        <v>930</v>
      </c>
      <c r="BL50" s="179">
        <v>1315</v>
      </c>
      <c r="BM50" s="179"/>
      <c r="BN50" s="179"/>
      <c r="BO50" s="244"/>
      <c r="BP50" s="244"/>
      <c r="BQ50" s="144" t="s">
        <v>450</v>
      </c>
      <c r="BR50" s="250">
        <f t="shared" si="10"/>
        <v>-562</v>
      </c>
      <c r="BS50" s="250"/>
      <c r="BU50" s="238">
        <f>BG50+BG47+BG96+BG120+BE96</f>
        <v>7966.4345950000006</v>
      </c>
      <c r="BV50" s="148"/>
    </row>
    <row r="51" spans="1:74" ht="60.75" customHeight="1">
      <c r="A51" s="142" t="s">
        <v>15</v>
      </c>
      <c r="B51" s="145" t="s">
        <v>294</v>
      </c>
      <c r="C51" s="144"/>
      <c r="D51" s="144" t="s">
        <v>320</v>
      </c>
      <c r="E51" s="157" t="s">
        <v>235</v>
      </c>
      <c r="F51" s="265" t="str">
        <f>F50</f>
        <v>2021-2025</v>
      </c>
      <c r="G51" s="157" t="s">
        <v>344</v>
      </c>
      <c r="H51" s="179">
        <f>I51</f>
        <v>5160</v>
      </c>
      <c r="I51" s="179">
        <v>5160</v>
      </c>
      <c r="J51" s="179"/>
      <c r="K51" s="179"/>
      <c r="L51" s="179">
        <f>I48-L48</f>
        <v>4660</v>
      </c>
      <c r="M51" s="179">
        <f>L51</f>
        <v>4660</v>
      </c>
      <c r="N51" s="244"/>
      <c r="O51" s="244"/>
      <c r="P51" s="157" t="s">
        <v>344</v>
      </c>
      <c r="Q51" s="179">
        <f>R51</f>
        <v>5160</v>
      </c>
      <c r="R51" s="179">
        <v>5160</v>
      </c>
      <c r="S51" s="179"/>
      <c r="T51" s="179"/>
      <c r="U51" s="179">
        <f>R48-U48</f>
        <v>4939</v>
      </c>
      <c r="V51" s="179">
        <f>U51</f>
        <v>4939</v>
      </c>
      <c r="W51" s="244"/>
      <c r="X51" s="244"/>
      <c r="Y51" s="142" t="s">
        <v>15</v>
      </c>
      <c r="Z51" s="145" t="s">
        <v>294</v>
      </c>
      <c r="AA51" s="144">
        <v>7916553</v>
      </c>
      <c r="AB51" s="144" t="s">
        <v>320</v>
      </c>
      <c r="AC51" s="157" t="s">
        <v>235</v>
      </c>
      <c r="AD51" s="157" t="s">
        <v>435</v>
      </c>
      <c r="AE51" s="157" t="s">
        <v>344</v>
      </c>
      <c r="AF51" s="179">
        <f>AG51</f>
        <v>5160</v>
      </c>
      <c r="AG51" s="179">
        <v>5160</v>
      </c>
      <c r="AH51" s="179"/>
      <c r="AI51" s="179"/>
      <c r="AJ51" s="179">
        <f>AK51</f>
        <v>4047</v>
      </c>
      <c r="AK51" s="179">
        <f>279+1700+2068</f>
        <v>4047</v>
      </c>
      <c r="AL51" s="179">
        <f t="shared" si="27"/>
        <v>-753</v>
      </c>
      <c r="AM51" s="179">
        <f t="shared" si="28"/>
        <v>3294</v>
      </c>
      <c r="AN51" s="179">
        <v>279</v>
      </c>
      <c r="AO51" s="179">
        <v>1700</v>
      </c>
      <c r="AP51" s="179">
        <v>1315</v>
      </c>
      <c r="AQ51" s="179"/>
      <c r="AR51" s="179"/>
      <c r="AS51" s="244"/>
      <c r="AT51" s="244"/>
      <c r="AU51" s="142" t="s">
        <v>15</v>
      </c>
      <c r="AV51" s="145" t="s">
        <v>294</v>
      </c>
      <c r="AW51" s="144">
        <v>7916553</v>
      </c>
      <c r="AX51" s="144" t="s">
        <v>320</v>
      </c>
      <c r="AY51" s="157" t="s">
        <v>235</v>
      </c>
      <c r="AZ51" s="157" t="s">
        <v>435</v>
      </c>
      <c r="BA51" s="157" t="s">
        <v>344</v>
      </c>
      <c r="BB51" s="179">
        <f>BC51</f>
        <v>5160</v>
      </c>
      <c r="BC51" s="179">
        <v>5160</v>
      </c>
      <c r="BD51" s="179"/>
      <c r="BE51" s="179"/>
      <c r="BF51" s="179">
        <f>BG51</f>
        <v>1979</v>
      </c>
      <c r="BG51" s="179">
        <f>279+1700</f>
        <v>1979</v>
      </c>
      <c r="BH51" s="179">
        <f t="shared" si="29"/>
        <v>1315</v>
      </c>
      <c r="BI51" s="179">
        <f t="shared" si="71"/>
        <v>3294</v>
      </c>
      <c r="BJ51" s="179">
        <v>279</v>
      </c>
      <c r="BK51" s="179">
        <v>1700</v>
      </c>
      <c r="BL51" s="179">
        <v>1315</v>
      </c>
      <c r="BM51" s="179"/>
      <c r="BN51" s="179"/>
      <c r="BO51" s="244"/>
      <c r="BP51" s="244"/>
      <c r="BQ51" s="144" t="s">
        <v>451</v>
      </c>
      <c r="BR51" s="250">
        <f t="shared" si="10"/>
        <v>-2068</v>
      </c>
      <c r="BS51" s="250"/>
      <c r="BU51" s="238">
        <f>BG51+BG48+BG97</f>
        <v>5005</v>
      </c>
    </row>
    <row r="52" spans="1:74" s="156" customFormat="1" ht="23.25" customHeight="1">
      <c r="A52" s="153" t="s">
        <v>66</v>
      </c>
      <c r="B52" s="154" t="s">
        <v>311</v>
      </c>
      <c r="C52" s="153"/>
      <c r="D52" s="153"/>
      <c r="E52" s="153"/>
      <c r="F52" s="153"/>
      <c r="G52" s="153"/>
      <c r="H52" s="180"/>
      <c r="I52" s="180"/>
      <c r="J52" s="180">
        <f t="shared" ref="J52:K52" si="72">J53+J55</f>
        <v>25000</v>
      </c>
      <c r="K52" s="180">
        <f t="shared" si="72"/>
        <v>25000</v>
      </c>
      <c r="L52" s="180">
        <f>L53+L55</f>
        <v>10000</v>
      </c>
      <c r="M52" s="180">
        <f>M53+M55</f>
        <v>10000</v>
      </c>
      <c r="N52" s="245">
        <f>N53+N55</f>
        <v>0</v>
      </c>
      <c r="O52" s="245">
        <f>O53+O55</f>
        <v>0</v>
      </c>
      <c r="P52" s="153"/>
      <c r="Q52" s="180"/>
      <c r="R52" s="180"/>
      <c r="S52" s="180">
        <f t="shared" ref="S52:T52" si="73">S53+S55</f>
        <v>25000</v>
      </c>
      <c r="T52" s="180">
        <f t="shared" si="73"/>
        <v>25000</v>
      </c>
      <c r="U52" s="180">
        <f>U53+U55</f>
        <v>10000</v>
      </c>
      <c r="V52" s="180">
        <f>V53+V55</f>
        <v>10000</v>
      </c>
      <c r="W52" s="245">
        <f>W53+W55</f>
        <v>0</v>
      </c>
      <c r="X52" s="245">
        <f>X53+X55</f>
        <v>0</v>
      </c>
      <c r="Y52" s="153" t="s">
        <v>66</v>
      </c>
      <c r="Z52" s="154" t="s">
        <v>311</v>
      </c>
      <c r="AA52" s="153"/>
      <c r="AB52" s="153"/>
      <c r="AC52" s="153"/>
      <c r="AD52" s="153"/>
      <c r="AE52" s="153"/>
      <c r="AF52" s="180"/>
      <c r="AG52" s="180"/>
      <c r="AH52" s="180">
        <f t="shared" ref="AH52:AI52" si="74">AH53+AH55</f>
        <v>25000</v>
      </c>
      <c r="AI52" s="180">
        <f t="shared" si="74"/>
        <v>25000</v>
      </c>
      <c r="AJ52" s="180">
        <f>AJ53+AJ55</f>
        <v>10000</v>
      </c>
      <c r="AK52" s="180">
        <f>AK53+AK55</f>
        <v>10000</v>
      </c>
      <c r="AL52" s="179">
        <f t="shared" si="27"/>
        <v>0</v>
      </c>
      <c r="AM52" s="180">
        <f t="shared" ref="AM52:AR52" si="75">AM53+AM55</f>
        <v>10000</v>
      </c>
      <c r="AN52" s="180">
        <f t="shared" si="75"/>
        <v>7500</v>
      </c>
      <c r="AO52" s="180">
        <f t="shared" si="75"/>
        <v>2500</v>
      </c>
      <c r="AP52" s="180">
        <f t="shared" si="75"/>
        <v>0</v>
      </c>
      <c r="AQ52" s="180">
        <f t="shared" si="75"/>
        <v>0</v>
      </c>
      <c r="AR52" s="180">
        <f t="shared" si="75"/>
        <v>0</v>
      </c>
      <c r="AS52" s="245">
        <f>AS53+AS55</f>
        <v>0</v>
      </c>
      <c r="AT52" s="245">
        <f>AT53+AT55</f>
        <v>0</v>
      </c>
      <c r="AU52" s="153" t="s">
        <v>66</v>
      </c>
      <c r="AV52" s="154" t="s">
        <v>311</v>
      </c>
      <c r="AW52" s="153"/>
      <c r="AX52" s="153"/>
      <c r="AY52" s="153"/>
      <c r="AZ52" s="153"/>
      <c r="BA52" s="153"/>
      <c r="BB52" s="180"/>
      <c r="BC52" s="180"/>
      <c r="BD52" s="180">
        <f t="shared" ref="BD52:BE52" si="76">BD53+BD55</f>
        <v>25000</v>
      </c>
      <c r="BE52" s="180">
        <f t="shared" si="76"/>
        <v>25000</v>
      </c>
      <c r="BF52" s="180">
        <f>BF53+BF55</f>
        <v>10000</v>
      </c>
      <c r="BG52" s="180">
        <f>BG53+BG55</f>
        <v>10000</v>
      </c>
      <c r="BH52" s="179">
        <f t="shared" si="29"/>
        <v>0</v>
      </c>
      <c r="BI52" s="180">
        <f t="shared" ref="BI52:BN52" si="77">BI53+BI55</f>
        <v>10000</v>
      </c>
      <c r="BJ52" s="180">
        <f t="shared" si="77"/>
        <v>7500</v>
      </c>
      <c r="BK52" s="180">
        <f t="shared" si="77"/>
        <v>2500</v>
      </c>
      <c r="BL52" s="180">
        <f t="shared" si="77"/>
        <v>0</v>
      </c>
      <c r="BM52" s="180">
        <f t="shared" si="77"/>
        <v>0</v>
      </c>
      <c r="BN52" s="180">
        <f t="shared" si="77"/>
        <v>0</v>
      </c>
      <c r="BO52" s="245">
        <f>BO53+BO55</f>
        <v>0</v>
      </c>
      <c r="BP52" s="245">
        <f>BP53+BP55</f>
        <v>0</v>
      </c>
      <c r="BQ52" s="155"/>
      <c r="BR52" s="250">
        <f t="shared" si="10"/>
        <v>0</v>
      </c>
      <c r="BS52" s="250"/>
      <c r="BV52" s="199"/>
    </row>
    <row r="53" spans="1:74" ht="21.95" customHeight="1">
      <c r="A53" s="262">
        <v>1</v>
      </c>
      <c r="B53" s="262" t="s">
        <v>45</v>
      </c>
      <c r="C53" s="262"/>
      <c r="D53" s="262"/>
      <c r="E53" s="152"/>
      <c r="F53" s="152"/>
      <c r="G53" s="152"/>
      <c r="H53" s="178"/>
      <c r="I53" s="178"/>
      <c r="J53" s="178">
        <f t="shared" ref="J53:K53" si="78">SUM(J54:J54)</f>
        <v>0</v>
      </c>
      <c r="K53" s="178">
        <f t="shared" si="78"/>
        <v>0</v>
      </c>
      <c r="L53" s="178">
        <f>SUM(L54:L54)</f>
        <v>0</v>
      </c>
      <c r="M53" s="178">
        <f>SUM(M54:M54)</f>
        <v>0</v>
      </c>
      <c r="N53" s="151">
        <f>SUM(N54:N54)</f>
        <v>0</v>
      </c>
      <c r="O53" s="151">
        <f>SUM(O54:O54)</f>
        <v>0</v>
      </c>
      <c r="P53" s="152"/>
      <c r="Q53" s="178"/>
      <c r="R53" s="178"/>
      <c r="S53" s="178">
        <f t="shared" ref="S53:T53" si="79">SUM(S54:S54)</f>
        <v>0</v>
      </c>
      <c r="T53" s="178">
        <f t="shared" si="79"/>
        <v>0</v>
      </c>
      <c r="U53" s="178">
        <f>SUM(U54:U54)</f>
        <v>0</v>
      </c>
      <c r="V53" s="178">
        <f>SUM(V54:V54)</f>
        <v>0</v>
      </c>
      <c r="W53" s="151">
        <f>SUM(W54:W54)</f>
        <v>0</v>
      </c>
      <c r="X53" s="151">
        <f>SUM(X54:X54)</f>
        <v>0</v>
      </c>
      <c r="Y53" s="262">
        <v>1</v>
      </c>
      <c r="Z53" s="262" t="s">
        <v>45</v>
      </c>
      <c r="AA53" s="262"/>
      <c r="AB53" s="262"/>
      <c r="AC53" s="152"/>
      <c r="AD53" s="152"/>
      <c r="AE53" s="152"/>
      <c r="AF53" s="178"/>
      <c r="AG53" s="178"/>
      <c r="AH53" s="178">
        <f t="shared" ref="AH53:AI53" si="80">SUM(AH54:AH54)</f>
        <v>0</v>
      </c>
      <c r="AI53" s="178">
        <f t="shared" si="80"/>
        <v>0</v>
      </c>
      <c r="AJ53" s="178">
        <f>SUM(AJ54:AJ54)</f>
        <v>0</v>
      </c>
      <c r="AK53" s="178">
        <f>SUM(AK54:AK54)</f>
        <v>0</v>
      </c>
      <c r="AL53" s="179">
        <f t="shared" si="27"/>
        <v>0</v>
      </c>
      <c r="AM53" s="179">
        <f t="shared" si="28"/>
        <v>0</v>
      </c>
      <c r="AN53" s="178"/>
      <c r="AO53" s="178"/>
      <c r="AP53" s="178"/>
      <c r="AQ53" s="178"/>
      <c r="AR53" s="178"/>
      <c r="AS53" s="151">
        <f>SUM(AS54:AS54)</f>
        <v>0</v>
      </c>
      <c r="AT53" s="151">
        <f>SUM(AT54:AT54)</f>
        <v>0</v>
      </c>
      <c r="AU53" s="262">
        <v>1</v>
      </c>
      <c r="AV53" s="262" t="s">
        <v>45</v>
      </c>
      <c r="AW53" s="262"/>
      <c r="AX53" s="262"/>
      <c r="AY53" s="152"/>
      <c r="AZ53" s="152"/>
      <c r="BA53" s="152"/>
      <c r="BB53" s="178"/>
      <c r="BC53" s="178"/>
      <c r="BD53" s="178">
        <f t="shared" ref="BD53:BE53" si="81">SUM(BD54:BD54)</f>
        <v>0</v>
      </c>
      <c r="BE53" s="178">
        <f t="shared" si="81"/>
        <v>0</v>
      </c>
      <c r="BF53" s="178">
        <f>SUM(BF54:BF54)</f>
        <v>0</v>
      </c>
      <c r="BG53" s="178">
        <f>SUM(BG54:BG54)</f>
        <v>0</v>
      </c>
      <c r="BH53" s="179">
        <f t="shared" si="29"/>
        <v>0</v>
      </c>
      <c r="BI53" s="179">
        <f t="shared" ref="BI53:BI54" si="82">BJ53+BK53+BL53+BM53+BN53</f>
        <v>0</v>
      </c>
      <c r="BJ53" s="178"/>
      <c r="BK53" s="178"/>
      <c r="BL53" s="178"/>
      <c r="BM53" s="178"/>
      <c r="BN53" s="178"/>
      <c r="BO53" s="151">
        <f>SUM(BO54:BO54)</f>
        <v>0</v>
      </c>
      <c r="BP53" s="151">
        <f>SUM(BP54:BP54)</f>
        <v>0</v>
      </c>
      <c r="BQ53" s="262"/>
      <c r="BR53" s="250">
        <f t="shared" si="10"/>
        <v>0</v>
      </c>
      <c r="BS53" s="250"/>
    </row>
    <row r="54" spans="1:74" ht="27.95" hidden="1" customHeight="1">
      <c r="A54" s="142" t="s">
        <v>15</v>
      </c>
      <c r="B54" s="143" t="s">
        <v>292</v>
      </c>
      <c r="C54" s="144"/>
      <c r="D54" s="144" t="s">
        <v>320</v>
      </c>
      <c r="E54" s="144"/>
      <c r="F54" s="144"/>
      <c r="G54" s="144"/>
      <c r="H54" s="179"/>
      <c r="I54" s="179"/>
      <c r="J54" s="179"/>
      <c r="K54" s="179"/>
      <c r="L54" s="179"/>
      <c r="M54" s="179"/>
      <c r="N54" s="244"/>
      <c r="O54" s="244"/>
      <c r="P54" s="144"/>
      <c r="Q54" s="179"/>
      <c r="R54" s="179"/>
      <c r="S54" s="179"/>
      <c r="T54" s="179"/>
      <c r="U54" s="179"/>
      <c r="V54" s="179"/>
      <c r="W54" s="244"/>
      <c r="X54" s="244"/>
      <c r="Y54" s="142" t="s">
        <v>15</v>
      </c>
      <c r="Z54" s="143" t="s">
        <v>292</v>
      </c>
      <c r="AA54" s="144"/>
      <c r="AB54" s="144" t="s">
        <v>320</v>
      </c>
      <c r="AC54" s="144"/>
      <c r="AD54" s="144"/>
      <c r="AE54" s="144"/>
      <c r="AF54" s="179"/>
      <c r="AG54" s="179"/>
      <c r="AH54" s="179"/>
      <c r="AI54" s="179"/>
      <c r="AJ54" s="179"/>
      <c r="AK54" s="179"/>
      <c r="AL54" s="179">
        <f t="shared" si="27"/>
        <v>0</v>
      </c>
      <c r="AM54" s="179">
        <f t="shared" si="28"/>
        <v>0</v>
      </c>
      <c r="AN54" s="179"/>
      <c r="AO54" s="179"/>
      <c r="AP54" s="179"/>
      <c r="AQ54" s="179"/>
      <c r="AR54" s="179"/>
      <c r="AS54" s="244"/>
      <c r="AT54" s="244"/>
      <c r="AU54" s="142" t="s">
        <v>15</v>
      </c>
      <c r="AV54" s="143" t="s">
        <v>292</v>
      </c>
      <c r="AW54" s="144"/>
      <c r="AX54" s="144" t="s">
        <v>320</v>
      </c>
      <c r="AY54" s="144"/>
      <c r="AZ54" s="144"/>
      <c r="BA54" s="144"/>
      <c r="BB54" s="179"/>
      <c r="BC54" s="179"/>
      <c r="BD54" s="179"/>
      <c r="BE54" s="179"/>
      <c r="BF54" s="179"/>
      <c r="BG54" s="179"/>
      <c r="BH54" s="179">
        <f t="shared" si="29"/>
        <v>0</v>
      </c>
      <c r="BI54" s="179">
        <f t="shared" si="82"/>
        <v>0</v>
      </c>
      <c r="BJ54" s="179"/>
      <c r="BK54" s="179"/>
      <c r="BL54" s="179"/>
      <c r="BM54" s="179"/>
      <c r="BN54" s="179"/>
      <c r="BO54" s="244"/>
      <c r="BP54" s="244"/>
      <c r="BQ54" s="157"/>
      <c r="BR54" s="250">
        <f t="shared" si="10"/>
        <v>0</v>
      </c>
      <c r="BS54" s="250"/>
    </row>
    <row r="55" spans="1:74" s="147" customFormat="1" ht="22.5" customHeight="1">
      <c r="A55" s="262">
        <v>2</v>
      </c>
      <c r="B55" s="262" t="s">
        <v>46</v>
      </c>
      <c r="C55" s="262"/>
      <c r="D55" s="262"/>
      <c r="E55" s="262"/>
      <c r="F55" s="262"/>
      <c r="G55" s="262"/>
      <c r="H55" s="178"/>
      <c r="I55" s="178"/>
      <c r="J55" s="178">
        <f>SUM(J56:J57)</f>
        <v>25000</v>
      </c>
      <c r="K55" s="178">
        <f t="shared" ref="K55:M55" si="83">SUM(K56:K57)</f>
        <v>25000</v>
      </c>
      <c r="L55" s="178">
        <f t="shared" si="83"/>
        <v>10000</v>
      </c>
      <c r="M55" s="178">
        <f t="shared" si="83"/>
        <v>10000</v>
      </c>
      <c r="N55" s="151">
        <f>SUM(N56:N56)</f>
        <v>0</v>
      </c>
      <c r="O55" s="151">
        <f>SUM(O56:O56)</f>
        <v>0</v>
      </c>
      <c r="P55" s="262"/>
      <c r="Q55" s="178"/>
      <c r="R55" s="178"/>
      <c r="S55" s="178">
        <f>SUM(S56:S57)</f>
        <v>25000</v>
      </c>
      <c r="T55" s="178">
        <f t="shared" ref="T55:V55" si="84">SUM(T56:T57)</f>
        <v>25000</v>
      </c>
      <c r="U55" s="178">
        <f>SUM(U56:U57)</f>
        <v>10000</v>
      </c>
      <c r="V55" s="178">
        <f t="shared" si="84"/>
        <v>10000</v>
      </c>
      <c r="W55" s="151">
        <f>SUM(W56:W56)</f>
        <v>0</v>
      </c>
      <c r="X55" s="151">
        <f>SUM(X56:X56)</f>
        <v>0</v>
      </c>
      <c r="Y55" s="262">
        <v>2</v>
      </c>
      <c r="Z55" s="262" t="s">
        <v>46</v>
      </c>
      <c r="AA55" s="262"/>
      <c r="AB55" s="262"/>
      <c r="AC55" s="262"/>
      <c r="AD55" s="262"/>
      <c r="AE55" s="262"/>
      <c r="AF55" s="178"/>
      <c r="AG55" s="178"/>
      <c r="AH55" s="178">
        <f>SUM(AH56:AH57)</f>
        <v>25000</v>
      </c>
      <c r="AI55" s="178">
        <f t="shared" ref="AI55" si="85">SUM(AI56:AI57)</f>
        <v>25000</v>
      </c>
      <c r="AJ55" s="178">
        <f>SUM(AJ56:AJ57)</f>
        <v>10000</v>
      </c>
      <c r="AK55" s="178">
        <f t="shared" ref="AK55:AR55" si="86">SUM(AK56:AK57)</f>
        <v>10000</v>
      </c>
      <c r="AL55" s="179">
        <f t="shared" si="27"/>
        <v>0</v>
      </c>
      <c r="AM55" s="178">
        <f t="shared" si="86"/>
        <v>10000</v>
      </c>
      <c r="AN55" s="178">
        <f t="shared" si="86"/>
        <v>7500</v>
      </c>
      <c r="AO55" s="178">
        <f t="shared" si="86"/>
        <v>2500</v>
      </c>
      <c r="AP55" s="178">
        <f t="shared" si="86"/>
        <v>0</v>
      </c>
      <c r="AQ55" s="178">
        <f t="shared" si="86"/>
        <v>0</v>
      </c>
      <c r="AR55" s="178">
        <f t="shared" si="86"/>
        <v>0</v>
      </c>
      <c r="AS55" s="151">
        <f>SUM(AS56:AS56)</f>
        <v>0</v>
      </c>
      <c r="AT55" s="151">
        <f>SUM(AT56:AT56)</f>
        <v>0</v>
      </c>
      <c r="AU55" s="262">
        <v>2</v>
      </c>
      <c r="AV55" s="262" t="s">
        <v>46</v>
      </c>
      <c r="AW55" s="262"/>
      <c r="AX55" s="262"/>
      <c r="AY55" s="262"/>
      <c r="AZ55" s="262"/>
      <c r="BA55" s="262"/>
      <c r="BB55" s="178"/>
      <c r="BC55" s="178"/>
      <c r="BD55" s="178">
        <f t="shared" ref="BD55:BP55" si="87">SUM(BD56:BD57)</f>
        <v>25000</v>
      </c>
      <c r="BE55" s="178">
        <f t="shared" si="87"/>
        <v>25000</v>
      </c>
      <c r="BF55" s="178">
        <f t="shared" si="87"/>
        <v>10000</v>
      </c>
      <c r="BG55" s="178">
        <f t="shared" si="87"/>
        <v>10000</v>
      </c>
      <c r="BH55" s="178">
        <f t="shared" si="87"/>
        <v>0</v>
      </c>
      <c r="BI55" s="178">
        <f t="shared" si="87"/>
        <v>10000</v>
      </c>
      <c r="BJ55" s="178">
        <f t="shared" si="87"/>
        <v>7500</v>
      </c>
      <c r="BK55" s="178">
        <f t="shared" si="87"/>
        <v>2500</v>
      </c>
      <c r="BL55" s="178">
        <f t="shared" si="87"/>
        <v>0</v>
      </c>
      <c r="BM55" s="178">
        <f t="shared" si="87"/>
        <v>0</v>
      </c>
      <c r="BN55" s="178">
        <f t="shared" si="87"/>
        <v>0</v>
      </c>
      <c r="BO55" s="178">
        <f t="shared" si="87"/>
        <v>0</v>
      </c>
      <c r="BP55" s="178">
        <f t="shared" si="87"/>
        <v>0</v>
      </c>
      <c r="BQ55" s="262"/>
      <c r="BR55" s="250">
        <f t="shared" si="10"/>
        <v>0</v>
      </c>
      <c r="BS55" s="250"/>
      <c r="BV55" s="198"/>
    </row>
    <row r="56" spans="1:74" ht="71.25" customHeight="1">
      <c r="A56" s="142" t="s">
        <v>15</v>
      </c>
      <c r="B56" s="143" t="s">
        <v>313</v>
      </c>
      <c r="C56" s="144">
        <v>7713157</v>
      </c>
      <c r="D56" s="144" t="s">
        <v>320</v>
      </c>
      <c r="E56" s="144" t="s">
        <v>239</v>
      </c>
      <c r="F56" s="144" t="s">
        <v>421</v>
      </c>
      <c r="G56" s="144" t="s">
        <v>353</v>
      </c>
      <c r="H56" s="179">
        <v>37750.04</v>
      </c>
      <c r="I56" s="179">
        <v>37750.04</v>
      </c>
      <c r="J56" s="179">
        <v>25000</v>
      </c>
      <c r="K56" s="179">
        <v>25000</v>
      </c>
      <c r="L56" s="179">
        <f>M56</f>
        <v>1189.9658509999999</v>
      </c>
      <c r="M56" s="179">
        <v>1189.9658509999999</v>
      </c>
      <c r="N56" s="244"/>
      <c r="O56" s="244"/>
      <c r="P56" s="144" t="s">
        <v>353</v>
      </c>
      <c r="Q56" s="179">
        <v>37750.04</v>
      </c>
      <c r="R56" s="179">
        <v>37750.04</v>
      </c>
      <c r="S56" s="179">
        <f>T56</f>
        <v>24096.423073999998</v>
      </c>
      <c r="T56" s="179">
        <f>25000-903.576926</f>
        <v>24096.423073999998</v>
      </c>
      <c r="U56" s="179">
        <f>V56</f>
        <v>1189.9658509999999</v>
      </c>
      <c r="V56" s="179">
        <v>1189.9658509999999</v>
      </c>
      <c r="W56" s="244"/>
      <c r="X56" s="244"/>
      <c r="Y56" s="142" t="s">
        <v>15</v>
      </c>
      <c r="Z56" s="143" t="s">
        <v>313</v>
      </c>
      <c r="AA56" s="144">
        <v>7713157</v>
      </c>
      <c r="AB56" s="144" t="s">
        <v>320</v>
      </c>
      <c r="AC56" s="144" t="s">
        <v>239</v>
      </c>
      <c r="AD56" s="144" t="s">
        <v>421</v>
      </c>
      <c r="AE56" s="144" t="s">
        <v>353</v>
      </c>
      <c r="AF56" s="179">
        <v>37750.04</v>
      </c>
      <c r="AG56" s="179">
        <v>37750.04</v>
      </c>
      <c r="AH56" s="179">
        <f>AI56</f>
        <v>24096.423073999998</v>
      </c>
      <c r="AI56" s="179">
        <f>25000-903.576926</f>
        <v>24096.423073999998</v>
      </c>
      <c r="AJ56" s="179">
        <f>AK56</f>
        <v>1189.9658509999999</v>
      </c>
      <c r="AK56" s="179">
        <v>1189.9658509999999</v>
      </c>
      <c r="AL56" s="179">
        <f t="shared" si="27"/>
        <v>0</v>
      </c>
      <c r="AM56" s="179">
        <f t="shared" si="28"/>
        <v>1189.9658509999999</v>
      </c>
      <c r="AN56" s="179">
        <v>1189.9658509999999</v>
      </c>
      <c r="AO56" s="179"/>
      <c r="AP56" s="179"/>
      <c r="AQ56" s="179"/>
      <c r="AR56" s="179"/>
      <c r="AS56" s="244"/>
      <c r="AT56" s="244"/>
      <c r="AU56" s="142" t="s">
        <v>15</v>
      </c>
      <c r="AV56" s="143" t="s">
        <v>313</v>
      </c>
      <c r="AW56" s="144">
        <v>7713157</v>
      </c>
      <c r="AX56" s="144" t="s">
        <v>320</v>
      </c>
      <c r="AY56" s="144" t="s">
        <v>239</v>
      </c>
      <c r="AZ56" s="144" t="s">
        <v>421</v>
      </c>
      <c r="BA56" s="144" t="s">
        <v>353</v>
      </c>
      <c r="BB56" s="179">
        <v>37750.04</v>
      </c>
      <c r="BC56" s="179">
        <v>37750.04</v>
      </c>
      <c r="BD56" s="179">
        <f>BE56</f>
        <v>24096.423073999998</v>
      </c>
      <c r="BE56" s="179">
        <f>25000-903.576926</f>
        <v>24096.423073999998</v>
      </c>
      <c r="BF56" s="179">
        <f>BG56</f>
        <v>1189.9658509999999</v>
      </c>
      <c r="BG56" s="179">
        <v>1189.9658509999999</v>
      </c>
      <c r="BH56" s="179">
        <f t="shared" si="29"/>
        <v>0</v>
      </c>
      <c r="BI56" s="179">
        <f t="shared" ref="BI56:BI57" si="88">BJ56+BK56+BL56+BM56+BN56</f>
        <v>1189.9658509999999</v>
      </c>
      <c r="BJ56" s="179">
        <v>1189.9658509999999</v>
      </c>
      <c r="BK56" s="179"/>
      <c r="BL56" s="179"/>
      <c r="BM56" s="179"/>
      <c r="BN56" s="179"/>
      <c r="BO56" s="244"/>
      <c r="BP56" s="244"/>
      <c r="BQ56" s="143"/>
      <c r="BR56" s="250">
        <f t="shared" si="10"/>
        <v>0</v>
      </c>
      <c r="BS56" s="250"/>
      <c r="BU56" s="238"/>
    </row>
    <row r="57" spans="1:74" ht="71.25" customHeight="1">
      <c r="A57" s="142" t="s">
        <v>15</v>
      </c>
      <c r="B57" s="143" t="s">
        <v>338</v>
      </c>
      <c r="C57" s="144"/>
      <c r="D57" s="144" t="s">
        <v>320</v>
      </c>
      <c r="E57" s="144" t="s">
        <v>328</v>
      </c>
      <c r="F57" s="144" t="s">
        <v>285</v>
      </c>
      <c r="G57" s="144" t="s">
        <v>374</v>
      </c>
      <c r="H57" s="179">
        <v>11163</v>
      </c>
      <c r="I57" s="179">
        <v>11163</v>
      </c>
      <c r="J57" s="179"/>
      <c r="K57" s="179"/>
      <c r="L57" s="179">
        <v>8810.0341489999992</v>
      </c>
      <c r="M57" s="179">
        <v>8810.0341489999992</v>
      </c>
      <c r="N57" s="244"/>
      <c r="O57" s="244"/>
      <c r="P57" s="144" t="s">
        <v>408</v>
      </c>
      <c r="Q57" s="179">
        <v>11163</v>
      </c>
      <c r="R57" s="179">
        <v>11163</v>
      </c>
      <c r="S57" s="179">
        <v>903.57692599999996</v>
      </c>
      <c r="T57" s="179">
        <v>903.57692599999996</v>
      </c>
      <c r="U57" s="179">
        <v>8810.0341489999992</v>
      </c>
      <c r="V57" s="179">
        <v>8810.0341489999992</v>
      </c>
      <c r="W57" s="244"/>
      <c r="X57" s="244"/>
      <c r="Y57" s="142" t="s">
        <v>15</v>
      </c>
      <c r="Z57" s="143" t="s">
        <v>338</v>
      </c>
      <c r="AA57" s="144">
        <v>7928807</v>
      </c>
      <c r="AB57" s="144" t="s">
        <v>320</v>
      </c>
      <c r="AC57" s="144" t="s">
        <v>328</v>
      </c>
      <c r="AD57" s="144" t="s">
        <v>435</v>
      </c>
      <c r="AE57" s="144" t="s">
        <v>408</v>
      </c>
      <c r="AF57" s="179">
        <v>11163</v>
      </c>
      <c r="AG57" s="179">
        <v>11163</v>
      </c>
      <c r="AH57" s="179">
        <v>903.57692599999996</v>
      </c>
      <c r="AI57" s="179">
        <v>903.57692599999996</v>
      </c>
      <c r="AJ57" s="179">
        <v>8810.0341489999992</v>
      </c>
      <c r="AK57" s="179">
        <v>8810.0341489999992</v>
      </c>
      <c r="AL57" s="179">
        <f t="shared" si="27"/>
        <v>0</v>
      </c>
      <c r="AM57" s="179">
        <f t="shared" si="28"/>
        <v>8810.0341489999992</v>
      </c>
      <c r="AN57" s="179">
        <v>6310.0341490000001</v>
      </c>
      <c r="AO57" s="179">
        <v>2500</v>
      </c>
      <c r="AP57" s="179"/>
      <c r="AQ57" s="179"/>
      <c r="AR57" s="179"/>
      <c r="AS57" s="244"/>
      <c r="AT57" s="244"/>
      <c r="AU57" s="142" t="s">
        <v>15</v>
      </c>
      <c r="AV57" s="143" t="s">
        <v>338</v>
      </c>
      <c r="AW57" s="144">
        <v>7928807</v>
      </c>
      <c r="AX57" s="144" t="s">
        <v>320</v>
      </c>
      <c r="AY57" s="144" t="s">
        <v>328</v>
      </c>
      <c r="AZ57" s="144" t="s">
        <v>435</v>
      </c>
      <c r="BA57" s="144" t="s">
        <v>408</v>
      </c>
      <c r="BB57" s="179">
        <v>11163</v>
      </c>
      <c r="BC57" s="179">
        <v>11163</v>
      </c>
      <c r="BD57" s="179">
        <v>903.57692599999996</v>
      </c>
      <c r="BE57" s="179">
        <v>903.57692599999996</v>
      </c>
      <c r="BF57" s="179">
        <v>8810.0341489999992</v>
      </c>
      <c r="BG57" s="179">
        <v>8810.0341489999992</v>
      </c>
      <c r="BH57" s="179">
        <f t="shared" si="29"/>
        <v>0</v>
      </c>
      <c r="BI57" s="179">
        <f t="shared" si="88"/>
        <v>8810.0341489999992</v>
      </c>
      <c r="BJ57" s="179">
        <v>6310.0341490000001</v>
      </c>
      <c r="BK57" s="179">
        <v>2500</v>
      </c>
      <c r="BL57" s="179"/>
      <c r="BM57" s="179"/>
      <c r="BN57" s="179"/>
      <c r="BO57" s="244"/>
      <c r="BP57" s="244"/>
      <c r="BQ57" s="143"/>
      <c r="BR57" s="250">
        <f t="shared" si="10"/>
        <v>0</v>
      </c>
      <c r="BS57" s="250"/>
      <c r="BU57" s="238">
        <f>BG57+BG88+BG130+BG134</f>
        <v>11163</v>
      </c>
    </row>
    <row r="58" spans="1:74" s="149" customFormat="1" ht="48" customHeight="1">
      <c r="A58" s="262" t="s">
        <v>70</v>
      </c>
      <c r="B58" s="262" t="s">
        <v>290</v>
      </c>
      <c r="C58" s="262"/>
      <c r="D58" s="262"/>
      <c r="E58" s="262"/>
      <c r="F58" s="262"/>
      <c r="G58" s="262"/>
      <c r="H58" s="178"/>
      <c r="I58" s="178"/>
      <c r="J58" s="178">
        <f t="shared" ref="J58:O58" si="89">J59+J60</f>
        <v>9567.6163489999999</v>
      </c>
      <c r="K58" s="178">
        <f t="shared" si="89"/>
        <v>9567.6163489999999</v>
      </c>
      <c r="L58" s="178">
        <f t="shared" si="89"/>
        <v>153739.34643353845</v>
      </c>
      <c r="M58" s="178">
        <f t="shared" si="89"/>
        <v>153739.34643353845</v>
      </c>
      <c r="N58" s="151">
        <f t="shared" si="89"/>
        <v>0</v>
      </c>
      <c r="O58" s="151">
        <f t="shared" si="89"/>
        <v>0</v>
      </c>
      <c r="P58" s="262"/>
      <c r="Q58" s="178"/>
      <c r="R58" s="178"/>
      <c r="S58" s="178">
        <f t="shared" ref="S58:X58" si="90">S59+S60</f>
        <v>14844.207729000002</v>
      </c>
      <c r="T58" s="178">
        <f t="shared" si="90"/>
        <v>14844.207729000002</v>
      </c>
      <c r="U58" s="178">
        <f>U59+U60</f>
        <v>153835.94146799998</v>
      </c>
      <c r="V58" s="178">
        <f t="shared" si="90"/>
        <v>153835.94146799998</v>
      </c>
      <c r="W58" s="151">
        <f t="shared" si="90"/>
        <v>0</v>
      </c>
      <c r="X58" s="151">
        <f t="shared" si="90"/>
        <v>0</v>
      </c>
      <c r="Y58" s="262" t="s">
        <v>70</v>
      </c>
      <c r="Z58" s="262" t="s">
        <v>290</v>
      </c>
      <c r="AA58" s="262"/>
      <c r="AB58" s="262"/>
      <c r="AC58" s="262"/>
      <c r="AD58" s="262"/>
      <c r="AE58" s="262"/>
      <c r="AF58" s="178"/>
      <c r="AG58" s="178"/>
      <c r="AH58" s="178">
        <f t="shared" ref="AH58:AI58" si="91">AH59+AH60</f>
        <v>14844.207729000002</v>
      </c>
      <c r="AI58" s="178">
        <f t="shared" si="91"/>
        <v>14844.207729000002</v>
      </c>
      <c r="AJ58" s="178">
        <f>AJ59+AJ60</f>
        <v>145352.96710902563</v>
      </c>
      <c r="AK58" s="178">
        <f t="shared" ref="AK58:AT58" si="92">AK59+AK60</f>
        <v>145352.96710902563</v>
      </c>
      <c r="AL58" s="179">
        <f t="shared" si="27"/>
        <v>-128751.23833169229</v>
      </c>
      <c r="AM58" s="178">
        <f t="shared" si="92"/>
        <v>16601.72877733333</v>
      </c>
      <c r="AN58" s="178">
        <f t="shared" si="92"/>
        <v>11432.292879897435</v>
      </c>
      <c r="AO58" s="178">
        <f t="shared" si="92"/>
        <v>3900</v>
      </c>
      <c r="AP58" s="178">
        <f t="shared" si="92"/>
        <v>1333.5384615384614</v>
      </c>
      <c r="AQ58" s="178">
        <f t="shared" si="92"/>
        <v>0</v>
      </c>
      <c r="AR58" s="178">
        <f t="shared" si="92"/>
        <v>0</v>
      </c>
      <c r="AS58" s="151">
        <f t="shared" si="92"/>
        <v>0</v>
      </c>
      <c r="AT58" s="151">
        <f t="shared" si="92"/>
        <v>0</v>
      </c>
      <c r="AU58" s="262" t="s">
        <v>70</v>
      </c>
      <c r="AV58" s="262" t="s">
        <v>290</v>
      </c>
      <c r="AW58" s="262"/>
      <c r="AX58" s="262"/>
      <c r="AY58" s="262"/>
      <c r="AZ58" s="262"/>
      <c r="BA58" s="262"/>
      <c r="BB58" s="178"/>
      <c r="BC58" s="178"/>
      <c r="BD58" s="178">
        <f>BD59+BD60</f>
        <v>18510.629729</v>
      </c>
      <c r="BE58" s="178">
        <f t="shared" ref="BE58" si="93">BE59+BE60</f>
        <v>18510.629729</v>
      </c>
      <c r="BF58" s="178">
        <f>BF59+BF60</f>
        <v>291314.25697958976</v>
      </c>
      <c r="BG58" s="178">
        <f t="shared" ref="BG58" si="94">BG59+BG60</f>
        <v>291314.25697958976</v>
      </c>
      <c r="BH58" s="179">
        <f t="shared" si="29"/>
        <v>-274712.52820225642</v>
      </c>
      <c r="BI58" s="178">
        <f t="shared" ref="BI58:BP58" si="95">BI59+BI60</f>
        <v>16601.72877733333</v>
      </c>
      <c r="BJ58" s="178">
        <f t="shared" si="95"/>
        <v>11432.292879897435</v>
      </c>
      <c r="BK58" s="178">
        <f t="shared" si="95"/>
        <v>3900</v>
      </c>
      <c r="BL58" s="178">
        <f t="shared" si="95"/>
        <v>1333.5384615384614</v>
      </c>
      <c r="BM58" s="178">
        <f t="shared" si="95"/>
        <v>0</v>
      </c>
      <c r="BN58" s="178">
        <f t="shared" si="95"/>
        <v>0</v>
      </c>
      <c r="BO58" s="151">
        <f t="shared" si="95"/>
        <v>0</v>
      </c>
      <c r="BP58" s="151">
        <f t="shared" si="95"/>
        <v>0</v>
      </c>
      <c r="BQ58" s="262" t="s">
        <v>483</v>
      </c>
      <c r="BR58" s="250">
        <f t="shared" si="10"/>
        <v>145961.28987056413</v>
      </c>
      <c r="BS58" s="250"/>
      <c r="BV58" s="221">
        <f>V58-AK58</f>
        <v>8482.9743589743448</v>
      </c>
    </row>
    <row r="59" spans="1:74" s="149" customFormat="1" ht="38.25">
      <c r="A59" s="262" t="s">
        <v>394</v>
      </c>
      <c r="B59" s="262" t="s">
        <v>396</v>
      </c>
      <c r="C59" s="262"/>
      <c r="D59" s="262"/>
      <c r="E59" s="262"/>
      <c r="F59" s="262"/>
      <c r="G59" s="262"/>
      <c r="H59" s="178"/>
      <c r="I59" s="178"/>
      <c r="J59" s="178"/>
      <c r="K59" s="178"/>
      <c r="L59" s="178">
        <f>(L60/0.78)*0.1</f>
        <v>17470.380276538461</v>
      </c>
      <c r="M59" s="178">
        <f>(M60/0.78)*0.1</f>
        <v>17470.380276538461</v>
      </c>
      <c r="N59" s="151"/>
      <c r="O59" s="151"/>
      <c r="P59" s="262"/>
      <c r="Q59" s="178"/>
      <c r="R59" s="178"/>
      <c r="S59" s="178"/>
      <c r="T59" s="178"/>
      <c r="U59" s="178">
        <f>(U60/0.78)*0.1</f>
        <v>17481.356984999999</v>
      </c>
      <c r="V59" s="178">
        <f>(V60/0.78)*0.1</f>
        <v>17481.356984999999</v>
      </c>
      <c r="W59" s="151"/>
      <c r="X59" s="151"/>
      <c r="Y59" s="262" t="s">
        <v>394</v>
      </c>
      <c r="Z59" s="262" t="s">
        <v>396</v>
      </c>
      <c r="AA59" s="262"/>
      <c r="AB59" s="262"/>
      <c r="AC59" s="262"/>
      <c r="AD59" s="262"/>
      <c r="AE59" s="262"/>
      <c r="AF59" s="178"/>
      <c r="AG59" s="178"/>
      <c r="AH59" s="178"/>
      <c r="AI59" s="178"/>
      <c r="AJ59" s="178">
        <f>(AJ60/0.78)*0.1</f>
        <v>16517.382626025643</v>
      </c>
      <c r="AK59" s="178">
        <f>(AK60/0.78)*0.1</f>
        <v>16517.382626025643</v>
      </c>
      <c r="AL59" s="179">
        <f t="shared" si="27"/>
        <v>-14630.822537692309</v>
      </c>
      <c r="AM59" s="178">
        <f t="shared" ref="AM59:AR59" si="96">(AM60/0.78)*0.1</f>
        <v>1886.5600883333329</v>
      </c>
      <c r="AN59" s="178">
        <f t="shared" si="96"/>
        <v>1299.1241908974359</v>
      </c>
      <c r="AO59" s="178">
        <v>500</v>
      </c>
      <c r="AP59" s="178">
        <f t="shared" si="96"/>
        <v>151.53846153846152</v>
      </c>
      <c r="AQ59" s="178">
        <f t="shared" si="96"/>
        <v>0</v>
      </c>
      <c r="AR59" s="178">
        <f t="shared" si="96"/>
        <v>0</v>
      </c>
      <c r="AS59" s="151"/>
      <c r="AT59" s="151"/>
      <c r="AU59" s="262" t="s">
        <v>394</v>
      </c>
      <c r="AV59" s="262" t="s">
        <v>396</v>
      </c>
      <c r="AW59" s="262"/>
      <c r="AX59" s="262"/>
      <c r="AY59" s="262"/>
      <c r="AZ59" s="262"/>
      <c r="BA59" s="262"/>
      <c r="BB59" s="178"/>
      <c r="BC59" s="178"/>
      <c r="BD59" s="178"/>
      <c r="BE59" s="178"/>
      <c r="BF59" s="178">
        <f>(BF60/0.78)*0.1</f>
        <v>33103.892838589745</v>
      </c>
      <c r="BG59" s="178">
        <f>(BG60/0.78)*0.1</f>
        <v>33103.892838589745</v>
      </c>
      <c r="BH59" s="179">
        <f t="shared" si="29"/>
        <v>-31217.332750256413</v>
      </c>
      <c r="BI59" s="178">
        <f t="shared" ref="BI59:BN59" si="97">(BI60/0.78)*0.1</f>
        <v>1886.5600883333329</v>
      </c>
      <c r="BJ59" s="178">
        <f t="shared" si="97"/>
        <v>1299.1241908974359</v>
      </c>
      <c r="BK59" s="178">
        <v>500</v>
      </c>
      <c r="BL59" s="178">
        <f t="shared" si="97"/>
        <v>151.53846153846152</v>
      </c>
      <c r="BM59" s="178">
        <f t="shared" si="97"/>
        <v>0</v>
      </c>
      <c r="BN59" s="178">
        <f t="shared" si="97"/>
        <v>0</v>
      </c>
      <c r="BO59" s="151"/>
      <c r="BP59" s="151"/>
      <c r="BQ59" s="262" t="s">
        <v>484</v>
      </c>
      <c r="BR59" s="250">
        <f t="shared" si="10"/>
        <v>16586.510212564102</v>
      </c>
      <c r="BS59" s="250"/>
      <c r="BV59" s="221">
        <f>V59-AK59</f>
        <v>963.97435897435571</v>
      </c>
    </row>
    <row r="60" spans="1:74" s="149" customFormat="1" ht="38.25">
      <c r="A60" s="262" t="s">
        <v>395</v>
      </c>
      <c r="B60" s="262" t="s">
        <v>397</v>
      </c>
      <c r="C60" s="262"/>
      <c r="D60" s="262"/>
      <c r="E60" s="262"/>
      <c r="F60" s="262"/>
      <c r="G60" s="262"/>
      <c r="H60" s="178"/>
      <c r="I60" s="178"/>
      <c r="J60" s="178">
        <f t="shared" ref="J60:O60" si="98">J67+J73</f>
        <v>9567.6163489999999</v>
      </c>
      <c r="K60" s="178">
        <f t="shared" si="98"/>
        <v>9567.6163489999999</v>
      </c>
      <c r="L60" s="178">
        <f t="shared" si="98"/>
        <v>136268.96615699999</v>
      </c>
      <c r="M60" s="178">
        <f t="shared" si="98"/>
        <v>136268.96615699999</v>
      </c>
      <c r="N60" s="151">
        <f t="shared" si="98"/>
        <v>0</v>
      </c>
      <c r="O60" s="151">
        <f t="shared" si="98"/>
        <v>0</v>
      </c>
      <c r="P60" s="262"/>
      <c r="Q60" s="178"/>
      <c r="R60" s="178"/>
      <c r="S60" s="178">
        <f t="shared" ref="S60:T60" si="99">S66+S61</f>
        <v>14844.207729000002</v>
      </c>
      <c r="T60" s="178">
        <f t="shared" si="99"/>
        <v>14844.207729000002</v>
      </c>
      <c r="U60" s="178">
        <f>U66+U61</f>
        <v>136354.58448299998</v>
      </c>
      <c r="V60" s="178">
        <f>V66+V61</f>
        <v>136354.58448299998</v>
      </c>
      <c r="W60" s="151">
        <f>W67+W73</f>
        <v>0</v>
      </c>
      <c r="X60" s="151">
        <f>X67+X73</f>
        <v>0</v>
      </c>
      <c r="Y60" s="262" t="s">
        <v>395</v>
      </c>
      <c r="Z60" s="262" t="s">
        <v>397</v>
      </c>
      <c r="AA60" s="262"/>
      <c r="AB60" s="262"/>
      <c r="AC60" s="262"/>
      <c r="AD60" s="262"/>
      <c r="AE60" s="262"/>
      <c r="AF60" s="178"/>
      <c r="AG60" s="178"/>
      <c r="AH60" s="178">
        <f t="shared" ref="AH60:AI60" si="100">AH66+AH61</f>
        <v>14844.207729000002</v>
      </c>
      <c r="AI60" s="178">
        <f t="shared" si="100"/>
        <v>14844.207729000002</v>
      </c>
      <c r="AJ60" s="178">
        <f>AJ66+AJ61</f>
        <v>128835.584483</v>
      </c>
      <c r="AK60" s="178">
        <f>AK66+AK61</f>
        <v>128835.584483</v>
      </c>
      <c r="AL60" s="179">
        <f t="shared" si="27"/>
        <v>-114120.415794</v>
      </c>
      <c r="AM60" s="178">
        <f t="shared" ref="AM60:AR60" si="101">AM66+AM61</f>
        <v>14715.168688999998</v>
      </c>
      <c r="AN60" s="178">
        <f t="shared" si="101"/>
        <v>10133.168689</v>
      </c>
      <c r="AO60" s="178">
        <f t="shared" si="101"/>
        <v>3400</v>
      </c>
      <c r="AP60" s="178">
        <f t="shared" si="101"/>
        <v>1182</v>
      </c>
      <c r="AQ60" s="178">
        <f t="shared" si="101"/>
        <v>0</v>
      </c>
      <c r="AR60" s="178">
        <f t="shared" si="101"/>
        <v>0</v>
      </c>
      <c r="AS60" s="151">
        <f>AS67+AS73</f>
        <v>0</v>
      </c>
      <c r="AT60" s="151">
        <f>AT67+AT73</f>
        <v>0</v>
      </c>
      <c r="AU60" s="262" t="s">
        <v>395</v>
      </c>
      <c r="AV60" s="262" t="s">
        <v>397</v>
      </c>
      <c r="AW60" s="262"/>
      <c r="AX60" s="262"/>
      <c r="AY60" s="262"/>
      <c r="AZ60" s="262"/>
      <c r="BA60" s="262"/>
      <c r="BB60" s="178"/>
      <c r="BC60" s="178"/>
      <c r="BD60" s="178">
        <f t="shared" ref="BD60:BF60" si="102">BD66+BD61</f>
        <v>18510.629729</v>
      </c>
      <c r="BE60" s="178">
        <f t="shared" si="102"/>
        <v>18510.629729</v>
      </c>
      <c r="BF60" s="178">
        <f t="shared" si="102"/>
        <v>258210.364141</v>
      </c>
      <c r="BG60" s="178">
        <f>BG66+BG61</f>
        <v>258210.364141</v>
      </c>
      <c r="BH60" s="179">
        <f t="shared" si="29"/>
        <v>-243495.19545200001</v>
      </c>
      <c r="BI60" s="178">
        <f t="shared" ref="BI60:BN60" si="103">BI66+BI61</f>
        <v>14715.168688999998</v>
      </c>
      <c r="BJ60" s="178">
        <f t="shared" si="103"/>
        <v>10133.168689</v>
      </c>
      <c r="BK60" s="178">
        <f t="shared" si="103"/>
        <v>3400</v>
      </c>
      <c r="BL60" s="178">
        <f t="shared" si="103"/>
        <v>1182</v>
      </c>
      <c r="BM60" s="178">
        <f t="shared" si="103"/>
        <v>0</v>
      </c>
      <c r="BN60" s="178">
        <f t="shared" si="103"/>
        <v>0</v>
      </c>
      <c r="BO60" s="151">
        <f>BO67+BO73</f>
        <v>0</v>
      </c>
      <c r="BP60" s="151">
        <f>BP67+BP73</f>
        <v>0</v>
      </c>
      <c r="BQ60" s="262" t="s">
        <v>485</v>
      </c>
      <c r="BR60" s="250">
        <f t="shared" si="10"/>
        <v>129374.779658</v>
      </c>
      <c r="BS60" s="250"/>
      <c r="BV60" s="221">
        <f>U60-AJ60</f>
        <v>7518.9999999999854</v>
      </c>
    </row>
    <row r="61" spans="1:74" s="149" customFormat="1" ht="32.25" customHeight="1">
      <c r="A61" s="262" t="s">
        <v>19</v>
      </c>
      <c r="B61" s="262" t="s">
        <v>420</v>
      </c>
      <c r="C61" s="262"/>
      <c r="D61" s="262"/>
      <c r="E61" s="262"/>
      <c r="F61" s="262"/>
      <c r="G61" s="262"/>
      <c r="H61" s="178"/>
      <c r="I61" s="178"/>
      <c r="J61" s="178"/>
      <c r="K61" s="178"/>
      <c r="L61" s="178"/>
      <c r="M61" s="178"/>
      <c r="N61" s="151"/>
      <c r="O61" s="151"/>
      <c r="P61" s="262"/>
      <c r="Q61" s="178"/>
      <c r="R61" s="178"/>
      <c r="S61" s="178"/>
      <c r="T61" s="178"/>
      <c r="U61" s="178">
        <v>5000</v>
      </c>
      <c r="V61" s="178">
        <v>5000</v>
      </c>
      <c r="W61" s="151"/>
      <c r="X61" s="151"/>
      <c r="Y61" s="262" t="s">
        <v>19</v>
      </c>
      <c r="Z61" s="262" t="s">
        <v>420</v>
      </c>
      <c r="AA61" s="262"/>
      <c r="AB61" s="262"/>
      <c r="AC61" s="262"/>
      <c r="AD61" s="262"/>
      <c r="AE61" s="262"/>
      <c r="AF61" s="178"/>
      <c r="AG61" s="178"/>
      <c r="AH61" s="178"/>
      <c r="AI61" s="178"/>
      <c r="AJ61" s="178">
        <v>5000</v>
      </c>
      <c r="AK61" s="178">
        <v>5000</v>
      </c>
      <c r="AL61" s="179">
        <f t="shared" si="27"/>
        <v>-5000</v>
      </c>
      <c r="AM61" s="179">
        <f t="shared" si="28"/>
        <v>0</v>
      </c>
      <c r="AN61" s="178"/>
      <c r="AO61" s="178"/>
      <c r="AP61" s="178"/>
      <c r="AQ61" s="178"/>
      <c r="AR61" s="178"/>
      <c r="AS61" s="151"/>
      <c r="AT61" s="151"/>
      <c r="AU61" s="262" t="s">
        <v>19</v>
      </c>
      <c r="AV61" s="262" t="s">
        <v>420</v>
      </c>
      <c r="AW61" s="262"/>
      <c r="AX61" s="262"/>
      <c r="AY61" s="262"/>
      <c r="AZ61" s="262"/>
      <c r="BA61" s="262"/>
      <c r="BB61" s="178"/>
      <c r="BC61" s="178"/>
      <c r="BD61" s="178"/>
      <c r="BE61" s="178"/>
      <c r="BF61" s="178">
        <v>5000</v>
      </c>
      <c r="BG61" s="178">
        <v>5000</v>
      </c>
      <c r="BH61" s="179">
        <f t="shared" si="29"/>
        <v>-5000</v>
      </c>
      <c r="BI61" s="179">
        <f t="shared" ref="BI61:BI65" si="104">BJ61+BK61+BL61+BM61+BN61</f>
        <v>0</v>
      </c>
      <c r="BJ61" s="178"/>
      <c r="BK61" s="178"/>
      <c r="BL61" s="178"/>
      <c r="BM61" s="178"/>
      <c r="BN61" s="178"/>
      <c r="BO61" s="151"/>
      <c r="BP61" s="151"/>
      <c r="BQ61" s="262"/>
      <c r="BR61" s="250">
        <f t="shared" si="10"/>
        <v>0</v>
      </c>
      <c r="BS61" s="250"/>
      <c r="BV61" s="196"/>
    </row>
    <row r="62" spans="1:74" s="174" customFormat="1" ht="66" hidden="1" customHeight="1">
      <c r="A62" s="142" t="s">
        <v>15</v>
      </c>
      <c r="B62" s="143" t="s">
        <v>366</v>
      </c>
      <c r="C62" s="144"/>
      <c r="D62" s="144" t="s">
        <v>368</v>
      </c>
      <c r="E62" s="144" t="s">
        <v>240</v>
      </c>
      <c r="F62" s="144" t="s">
        <v>285</v>
      </c>
      <c r="G62" s="144" t="s">
        <v>384</v>
      </c>
      <c r="H62" s="179">
        <v>908.80342299999995</v>
      </c>
      <c r="I62" s="179">
        <f>H62</f>
        <v>908.80342299999995</v>
      </c>
      <c r="J62" s="179"/>
      <c r="K62" s="179"/>
      <c r="L62" s="179">
        <f>908.803-467.02</f>
        <v>441.78300000000002</v>
      </c>
      <c r="M62" s="179">
        <f>L62</f>
        <v>441.78300000000002</v>
      </c>
      <c r="N62" s="244"/>
      <c r="O62" s="244"/>
      <c r="P62" s="144" t="s">
        <v>384</v>
      </c>
      <c r="Q62" s="179">
        <v>908.80342299999995</v>
      </c>
      <c r="R62" s="179">
        <f>Q62</f>
        <v>908.80342299999995</v>
      </c>
      <c r="S62" s="179">
        <f>T62</f>
        <v>467.02</v>
      </c>
      <c r="T62" s="179">
        <v>467.02</v>
      </c>
      <c r="U62" s="179">
        <f>908.803-467.02</f>
        <v>441.78300000000002</v>
      </c>
      <c r="V62" s="179">
        <f>U62</f>
        <v>441.78300000000002</v>
      </c>
      <c r="W62" s="244"/>
      <c r="X62" s="244"/>
      <c r="Y62" s="142" t="s">
        <v>15</v>
      </c>
      <c r="Z62" s="143" t="s">
        <v>366</v>
      </c>
      <c r="AA62" s="144"/>
      <c r="AB62" s="144" t="s">
        <v>368</v>
      </c>
      <c r="AC62" s="144" t="s">
        <v>240</v>
      </c>
      <c r="AD62" s="144" t="s">
        <v>285</v>
      </c>
      <c r="AE62" s="144" t="s">
        <v>384</v>
      </c>
      <c r="AF62" s="179">
        <v>908.80342299999995</v>
      </c>
      <c r="AG62" s="179">
        <f>AF62</f>
        <v>908.80342299999995</v>
      </c>
      <c r="AH62" s="179">
        <f>AI62</f>
        <v>467.02</v>
      </c>
      <c r="AI62" s="179">
        <v>467.02</v>
      </c>
      <c r="AJ62" s="179">
        <f>908.803-467.02</f>
        <v>441.78300000000002</v>
      </c>
      <c r="AK62" s="179">
        <f>AJ62</f>
        <v>441.78300000000002</v>
      </c>
      <c r="AL62" s="179">
        <f t="shared" si="27"/>
        <v>-441.78300000000002</v>
      </c>
      <c r="AM62" s="179">
        <f t="shared" si="28"/>
        <v>0</v>
      </c>
      <c r="AN62" s="179"/>
      <c r="AO62" s="179"/>
      <c r="AP62" s="179"/>
      <c r="AQ62" s="179"/>
      <c r="AR62" s="179"/>
      <c r="AS62" s="244"/>
      <c r="AT62" s="244"/>
      <c r="AU62" s="142" t="s">
        <v>15</v>
      </c>
      <c r="AV62" s="143" t="s">
        <v>366</v>
      </c>
      <c r="AW62" s="144"/>
      <c r="AX62" s="144" t="s">
        <v>368</v>
      </c>
      <c r="AY62" s="144" t="s">
        <v>240</v>
      </c>
      <c r="AZ62" s="144" t="s">
        <v>285</v>
      </c>
      <c r="BA62" s="144" t="s">
        <v>384</v>
      </c>
      <c r="BB62" s="179">
        <v>908.80342299999995</v>
      </c>
      <c r="BC62" s="179">
        <f>BB62</f>
        <v>908.80342299999995</v>
      </c>
      <c r="BD62" s="179">
        <f>BE62</f>
        <v>467.02</v>
      </c>
      <c r="BE62" s="179">
        <v>467.02</v>
      </c>
      <c r="BF62" s="179">
        <f>908.803-467.02</f>
        <v>441.78300000000002</v>
      </c>
      <c r="BG62" s="179">
        <f>BF62</f>
        <v>441.78300000000002</v>
      </c>
      <c r="BH62" s="179">
        <f t="shared" si="29"/>
        <v>-441.78300000000002</v>
      </c>
      <c r="BI62" s="179">
        <f t="shared" si="104"/>
        <v>0</v>
      </c>
      <c r="BJ62" s="179"/>
      <c r="BK62" s="179"/>
      <c r="BL62" s="179"/>
      <c r="BM62" s="179"/>
      <c r="BN62" s="179"/>
      <c r="BO62" s="244"/>
      <c r="BP62" s="244"/>
      <c r="BQ62" s="157"/>
      <c r="BR62" s="250">
        <f t="shared" si="10"/>
        <v>0</v>
      </c>
      <c r="BS62" s="250"/>
    </row>
    <row r="63" spans="1:74" s="174" customFormat="1" ht="58.5" hidden="1" customHeight="1">
      <c r="A63" s="142" t="s">
        <v>15</v>
      </c>
      <c r="B63" s="143" t="s">
        <v>414</v>
      </c>
      <c r="C63" s="144"/>
      <c r="D63" s="144"/>
      <c r="E63" s="144"/>
      <c r="F63" s="144"/>
      <c r="G63" s="144"/>
      <c r="H63" s="179"/>
      <c r="I63" s="179"/>
      <c r="J63" s="179"/>
      <c r="K63" s="179"/>
      <c r="L63" s="179"/>
      <c r="M63" s="179"/>
      <c r="N63" s="244"/>
      <c r="O63" s="244"/>
      <c r="P63" s="144" t="s">
        <v>413</v>
      </c>
      <c r="Q63" s="179">
        <f>R63</f>
        <v>2388.0590000000002</v>
      </c>
      <c r="R63" s="179">
        <v>2388.0590000000002</v>
      </c>
      <c r="S63" s="179"/>
      <c r="T63" s="179"/>
      <c r="U63" s="179">
        <f>V63</f>
        <v>2388.0590000000002</v>
      </c>
      <c r="V63" s="179">
        <f>R63-T63</f>
        <v>2388.0590000000002</v>
      </c>
      <c r="W63" s="244"/>
      <c r="X63" s="244"/>
      <c r="Y63" s="142" t="s">
        <v>15</v>
      </c>
      <c r="Z63" s="143" t="s">
        <v>414</v>
      </c>
      <c r="AA63" s="144"/>
      <c r="AB63" s="144"/>
      <c r="AC63" s="144"/>
      <c r="AD63" s="144"/>
      <c r="AE63" s="144" t="s">
        <v>413</v>
      </c>
      <c r="AF63" s="179">
        <f>AG63</f>
        <v>2388.0590000000002</v>
      </c>
      <c r="AG63" s="179">
        <v>2388.0590000000002</v>
      </c>
      <c r="AH63" s="179"/>
      <c r="AI63" s="179"/>
      <c r="AJ63" s="179">
        <f>AK63</f>
        <v>2388.0590000000002</v>
      </c>
      <c r="AK63" s="179">
        <f>AG63-AI63</f>
        <v>2388.0590000000002</v>
      </c>
      <c r="AL63" s="179">
        <f t="shared" si="27"/>
        <v>-2388.0590000000002</v>
      </c>
      <c r="AM63" s="179">
        <f t="shared" si="28"/>
        <v>0</v>
      </c>
      <c r="AN63" s="179"/>
      <c r="AO63" s="179"/>
      <c r="AP63" s="179"/>
      <c r="AQ63" s="179"/>
      <c r="AR63" s="179"/>
      <c r="AS63" s="244"/>
      <c r="AT63" s="244"/>
      <c r="AU63" s="142" t="s">
        <v>15</v>
      </c>
      <c r="AV63" s="143" t="s">
        <v>414</v>
      </c>
      <c r="AW63" s="144"/>
      <c r="AX63" s="144"/>
      <c r="AY63" s="144"/>
      <c r="AZ63" s="144"/>
      <c r="BA63" s="144" t="s">
        <v>413</v>
      </c>
      <c r="BB63" s="179">
        <f>BC63</f>
        <v>2388.0590000000002</v>
      </c>
      <c r="BC63" s="179">
        <v>2388.0590000000002</v>
      </c>
      <c r="BD63" s="179"/>
      <c r="BE63" s="179"/>
      <c r="BF63" s="179">
        <f>BG63</f>
        <v>2388.0590000000002</v>
      </c>
      <c r="BG63" s="179">
        <f>BC63-BE63</f>
        <v>2388.0590000000002</v>
      </c>
      <c r="BH63" s="179">
        <f t="shared" si="29"/>
        <v>-2388.0590000000002</v>
      </c>
      <c r="BI63" s="179">
        <f t="shared" si="104"/>
        <v>0</v>
      </c>
      <c r="BJ63" s="179"/>
      <c r="BK63" s="179"/>
      <c r="BL63" s="179"/>
      <c r="BM63" s="179"/>
      <c r="BN63" s="179"/>
      <c r="BO63" s="244"/>
      <c r="BP63" s="244"/>
      <c r="BQ63" s="157"/>
      <c r="BR63" s="250">
        <f t="shared" si="10"/>
        <v>0</v>
      </c>
      <c r="BS63" s="250"/>
    </row>
    <row r="64" spans="1:74" s="174" customFormat="1" ht="58.5" hidden="1" customHeight="1">
      <c r="A64" s="142" t="s">
        <v>15</v>
      </c>
      <c r="B64" s="143" t="s">
        <v>415</v>
      </c>
      <c r="C64" s="144"/>
      <c r="D64" s="144"/>
      <c r="E64" s="144"/>
      <c r="F64" s="144"/>
      <c r="G64" s="144"/>
      <c r="H64" s="179"/>
      <c r="I64" s="179"/>
      <c r="J64" s="179"/>
      <c r="K64" s="179"/>
      <c r="L64" s="179"/>
      <c r="M64" s="179"/>
      <c r="N64" s="244"/>
      <c r="O64" s="244"/>
      <c r="P64" s="144" t="s">
        <v>416</v>
      </c>
      <c r="Q64" s="179">
        <f>R64</f>
        <v>1379.614</v>
      </c>
      <c r="R64" s="179">
        <v>1379.614</v>
      </c>
      <c r="S64" s="179"/>
      <c r="T64" s="179"/>
      <c r="U64" s="179">
        <f>V64</f>
        <v>1379.614</v>
      </c>
      <c r="V64" s="179">
        <f>R64-T64</f>
        <v>1379.614</v>
      </c>
      <c r="W64" s="244"/>
      <c r="X64" s="244"/>
      <c r="Y64" s="142" t="s">
        <v>15</v>
      </c>
      <c r="Z64" s="143" t="s">
        <v>415</v>
      </c>
      <c r="AA64" s="144"/>
      <c r="AB64" s="144"/>
      <c r="AC64" s="144"/>
      <c r="AD64" s="144"/>
      <c r="AE64" s="144" t="s">
        <v>416</v>
      </c>
      <c r="AF64" s="179">
        <f>AG64</f>
        <v>1379.614</v>
      </c>
      <c r="AG64" s="179">
        <v>1379.614</v>
      </c>
      <c r="AH64" s="179"/>
      <c r="AI64" s="179"/>
      <c r="AJ64" s="179">
        <f>AK64</f>
        <v>1379.614</v>
      </c>
      <c r="AK64" s="179">
        <f>AG64-AI64</f>
        <v>1379.614</v>
      </c>
      <c r="AL64" s="179">
        <f t="shared" si="27"/>
        <v>-1379.614</v>
      </c>
      <c r="AM64" s="179">
        <f t="shared" si="28"/>
        <v>0</v>
      </c>
      <c r="AN64" s="179"/>
      <c r="AO64" s="179"/>
      <c r="AP64" s="179"/>
      <c r="AQ64" s="179"/>
      <c r="AR64" s="179"/>
      <c r="AS64" s="244"/>
      <c r="AT64" s="244"/>
      <c r="AU64" s="142" t="s">
        <v>15</v>
      </c>
      <c r="AV64" s="143" t="s">
        <v>415</v>
      </c>
      <c r="AW64" s="144"/>
      <c r="AX64" s="144"/>
      <c r="AY64" s="144"/>
      <c r="AZ64" s="144"/>
      <c r="BA64" s="144" t="s">
        <v>416</v>
      </c>
      <c r="BB64" s="179">
        <f>BC64</f>
        <v>1379.614</v>
      </c>
      <c r="BC64" s="179">
        <v>1379.614</v>
      </c>
      <c r="BD64" s="179"/>
      <c r="BE64" s="179"/>
      <c r="BF64" s="179">
        <f>BG64</f>
        <v>1379.614</v>
      </c>
      <c r="BG64" s="179">
        <f>BC64-BE64</f>
        <v>1379.614</v>
      </c>
      <c r="BH64" s="179">
        <f t="shared" si="29"/>
        <v>-1379.614</v>
      </c>
      <c r="BI64" s="179">
        <f t="shared" si="104"/>
        <v>0</v>
      </c>
      <c r="BJ64" s="179"/>
      <c r="BK64" s="179"/>
      <c r="BL64" s="179"/>
      <c r="BM64" s="179"/>
      <c r="BN64" s="179"/>
      <c r="BO64" s="244"/>
      <c r="BP64" s="244"/>
      <c r="BQ64" s="157"/>
      <c r="BR64" s="250">
        <f t="shared" si="10"/>
        <v>0</v>
      </c>
      <c r="BS64" s="250"/>
    </row>
    <row r="65" spans="1:74" s="174" customFormat="1" ht="58.5" hidden="1" customHeight="1">
      <c r="A65" s="142" t="s">
        <v>15</v>
      </c>
      <c r="B65" s="143" t="s">
        <v>417</v>
      </c>
      <c r="C65" s="144"/>
      <c r="D65" s="144"/>
      <c r="E65" s="144"/>
      <c r="F65" s="144"/>
      <c r="G65" s="144"/>
      <c r="H65" s="179"/>
      <c r="I65" s="179"/>
      <c r="J65" s="179"/>
      <c r="K65" s="179"/>
      <c r="L65" s="179"/>
      <c r="M65" s="179"/>
      <c r="N65" s="244"/>
      <c r="O65" s="244"/>
      <c r="P65" s="144"/>
      <c r="Q65" s="179"/>
      <c r="R65" s="179"/>
      <c r="S65" s="179"/>
      <c r="T65" s="179"/>
      <c r="U65" s="179"/>
      <c r="V65" s="179"/>
      <c r="W65" s="244"/>
      <c r="X65" s="244"/>
      <c r="Y65" s="142" t="s">
        <v>15</v>
      </c>
      <c r="Z65" s="143" t="s">
        <v>417</v>
      </c>
      <c r="AA65" s="144"/>
      <c r="AB65" s="144"/>
      <c r="AC65" s="144"/>
      <c r="AD65" s="144"/>
      <c r="AE65" s="144"/>
      <c r="AF65" s="179"/>
      <c r="AG65" s="179"/>
      <c r="AH65" s="179"/>
      <c r="AI65" s="179"/>
      <c r="AJ65" s="179"/>
      <c r="AK65" s="179"/>
      <c r="AL65" s="179">
        <f t="shared" si="27"/>
        <v>0</v>
      </c>
      <c r="AM65" s="179">
        <f t="shared" si="28"/>
        <v>0</v>
      </c>
      <c r="AN65" s="179"/>
      <c r="AO65" s="179"/>
      <c r="AP65" s="179"/>
      <c r="AQ65" s="179"/>
      <c r="AR65" s="179"/>
      <c r="AS65" s="244"/>
      <c r="AT65" s="244"/>
      <c r="AU65" s="142" t="s">
        <v>15</v>
      </c>
      <c r="AV65" s="143" t="s">
        <v>417</v>
      </c>
      <c r="AW65" s="144"/>
      <c r="AX65" s="144"/>
      <c r="AY65" s="144"/>
      <c r="AZ65" s="144"/>
      <c r="BA65" s="144"/>
      <c r="BB65" s="179"/>
      <c r="BC65" s="179"/>
      <c r="BD65" s="179"/>
      <c r="BE65" s="179"/>
      <c r="BF65" s="179"/>
      <c r="BG65" s="179"/>
      <c r="BH65" s="179">
        <f t="shared" si="29"/>
        <v>0</v>
      </c>
      <c r="BI65" s="179">
        <f t="shared" si="104"/>
        <v>0</v>
      </c>
      <c r="BJ65" s="179"/>
      <c r="BK65" s="179"/>
      <c r="BL65" s="179"/>
      <c r="BM65" s="179"/>
      <c r="BN65" s="179"/>
      <c r="BO65" s="244"/>
      <c r="BP65" s="244"/>
      <c r="BQ65" s="157"/>
      <c r="BR65" s="250">
        <f t="shared" si="10"/>
        <v>0</v>
      </c>
      <c r="BS65" s="250"/>
    </row>
    <row r="66" spans="1:74" s="149" customFormat="1" ht="32.25" customHeight="1">
      <c r="A66" s="262" t="s">
        <v>20</v>
      </c>
      <c r="B66" s="262" t="s">
        <v>410</v>
      </c>
      <c r="C66" s="262"/>
      <c r="D66" s="262"/>
      <c r="E66" s="262"/>
      <c r="F66" s="262"/>
      <c r="G66" s="262"/>
      <c r="H66" s="178"/>
      <c r="I66" s="178"/>
      <c r="J66" s="178">
        <f t="shared" ref="J66:V66" si="105">J67+J73</f>
        <v>9567.6163489999999</v>
      </c>
      <c r="K66" s="178">
        <f t="shared" si="105"/>
        <v>9567.6163489999999</v>
      </c>
      <c r="L66" s="178">
        <f t="shared" si="105"/>
        <v>136268.96615699999</v>
      </c>
      <c r="M66" s="178">
        <f t="shared" si="105"/>
        <v>136268.96615699999</v>
      </c>
      <c r="N66" s="178">
        <f t="shared" si="105"/>
        <v>0</v>
      </c>
      <c r="O66" s="178">
        <f t="shared" si="105"/>
        <v>0</v>
      </c>
      <c r="P66" s="178">
        <f t="shared" si="105"/>
        <v>0</v>
      </c>
      <c r="Q66" s="178">
        <f t="shared" si="105"/>
        <v>0</v>
      </c>
      <c r="R66" s="178">
        <f t="shared" si="105"/>
        <v>0</v>
      </c>
      <c r="S66" s="178">
        <f t="shared" si="105"/>
        <v>14844.207729000002</v>
      </c>
      <c r="T66" s="178">
        <f t="shared" si="105"/>
        <v>14844.207729000002</v>
      </c>
      <c r="U66" s="178">
        <f t="shared" si="105"/>
        <v>131354.58448299998</v>
      </c>
      <c r="V66" s="178">
        <f t="shared" si="105"/>
        <v>131354.58448299998</v>
      </c>
      <c r="W66" s="151"/>
      <c r="X66" s="151"/>
      <c r="Y66" s="262" t="s">
        <v>20</v>
      </c>
      <c r="Z66" s="262" t="s">
        <v>410</v>
      </c>
      <c r="AA66" s="262"/>
      <c r="AB66" s="262"/>
      <c r="AC66" s="262"/>
      <c r="AD66" s="262"/>
      <c r="AE66" s="178">
        <f t="shared" ref="AE66:AK66" si="106">AE67+AE73</f>
        <v>0</v>
      </c>
      <c r="AF66" s="178">
        <f t="shared" si="106"/>
        <v>0</v>
      </c>
      <c r="AG66" s="178">
        <f t="shared" si="106"/>
        <v>0</v>
      </c>
      <c r="AH66" s="178">
        <f t="shared" si="106"/>
        <v>14844.207729000002</v>
      </c>
      <c r="AI66" s="178">
        <f t="shared" si="106"/>
        <v>14844.207729000002</v>
      </c>
      <c r="AJ66" s="178">
        <f t="shared" si="106"/>
        <v>123835.584483</v>
      </c>
      <c r="AK66" s="178">
        <f t="shared" si="106"/>
        <v>123835.584483</v>
      </c>
      <c r="AL66" s="179">
        <f t="shared" si="27"/>
        <v>-109120.415794</v>
      </c>
      <c r="AM66" s="178">
        <f t="shared" ref="AM66:AR66" si="107">AM67+AM73</f>
        <v>14715.168688999998</v>
      </c>
      <c r="AN66" s="178">
        <f t="shared" si="107"/>
        <v>10133.168689</v>
      </c>
      <c r="AO66" s="178">
        <f t="shared" si="107"/>
        <v>3400</v>
      </c>
      <c r="AP66" s="178">
        <f t="shared" si="107"/>
        <v>1182</v>
      </c>
      <c r="AQ66" s="178">
        <f t="shared" si="107"/>
        <v>0</v>
      </c>
      <c r="AR66" s="178">
        <f t="shared" si="107"/>
        <v>0</v>
      </c>
      <c r="AS66" s="151"/>
      <c r="AT66" s="151"/>
      <c r="AU66" s="262" t="s">
        <v>20</v>
      </c>
      <c r="AV66" s="262" t="s">
        <v>410</v>
      </c>
      <c r="AW66" s="262"/>
      <c r="AX66" s="262"/>
      <c r="AY66" s="262"/>
      <c r="AZ66" s="262"/>
      <c r="BA66" s="178">
        <f t="shared" ref="BA66:BG66" si="108">BA67+BA73</f>
        <v>0</v>
      </c>
      <c r="BB66" s="178">
        <f t="shared" si="108"/>
        <v>0</v>
      </c>
      <c r="BC66" s="178">
        <f t="shared" si="108"/>
        <v>0</v>
      </c>
      <c r="BD66" s="178">
        <f t="shared" si="108"/>
        <v>18510.629729</v>
      </c>
      <c r="BE66" s="178">
        <f t="shared" si="108"/>
        <v>18510.629729</v>
      </c>
      <c r="BF66" s="178">
        <f t="shared" si="108"/>
        <v>253210.364141</v>
      </c>
      <c r="BG66" s="178">
        <f t="shared" si="108"/>
        <v>253210.364141</v>
      </c>
      <c r="BH66" s="179">
        <f t="shared" si="29"/>
        <v>-238495.19545200001</v>
      </c>
      <c r="BI66" s="178">
        <f t="shared" ref="BI66:BN66" si="109">BI67+BI73</f>
        <v>14715.168688999998</v>
      </c>
      <c r="BJ66" s="178">
        <f t="shared" si="109"/>
        <v>10133.168689</v>
      </c>
      <c r="BK66" s="178">
        <f t="shared" si="109"/>
        <v>3400</v>
      </c>
      <c r="BL66" s="178">
        <f t="shared" si="109"/>
        <v>1182</v>
      </c>
      <c r="BM66" s="178">
        <f t="shared" si="109"/>
        <v>0</v>
      </c>
      <c r="BN66" s="178">
        <f t="shared" si="109"/>
        <v>0</v>
      </c>
      <c r="BO66" s="151"/>
      <c r="BP66" s="151"/>
      <c r="BQ66" s="262"/>
      <c r="BR66" s="250">
        <f t="shared" si="10"/>
        <v>129374.779658</v>
      </c>
      <c r="BS66" s="250"/>
      <c r="BV66" s="196"/>
    </row>
    <row r="67" spans="1:74" ht="21.95" customHeight="1">
      <c r="A67" s="262" t="s">
        <v>411</v>
      </c>
      <c r="B67" s="262" t="s">
        <v>45</v>
      </c>
      <c r="C67" s="262"/>
      <c r="D67" s="262"/>
      <c r="E67" s="262"/>
      <c r="F67" s="262"/>
      <c r="G67" s="262"/>
      <c r="H67" s="178">
        <f t="shared" ref="H67:I67" si="110">H68+H69</f>
        <v>0</v>
      </c>
      <c r="I67" s="178">
        <f t="shared" si="110"/>
        <v>0</v>
      </c>
      <c r="J67" s="178">
        <f t="shared" ref="J67" si="111">J68+J69</f>
        <v>0</v>
      </c>
      <c r="K67" s="178">
        <f t="shared" ref="K67:L67" si="112">K68+K69</f>
        <v>0</v>
      </c>
      <c r="L67" s="178">
        <f t="shared" si="112"/>
        <v>0</v>
      </c>
      <c r="M67" s="178">
        <f t="shared" ref="M67" si="113">M68+M69</f>
        <v>0</v>
      </c>
      <c r="N67" s="178">
        <f t="shared" ref="N67:O67" si="114">N68+N69</f>
        <v>0</v>
      </c>
      <c r="O67" s="178">
        <f t="shared" si="114"/>
        <v>0</v>
      </c>
      <c r="P67" s="178"/>
      <c r="Q67" s="178"/>
      <c r="R67" s="178"/>
      <c r="S67" s="178">
        <f t="shared" ref="S67:T67" si="115">S68+S69</f>
        <v>0</v>
      </c>
      <c r="T67" s="178">
        <f t="shared" si="115"/>
        <v>0</v>
      </c>
      <c r="U67" s="178">
        <f>U68+U69</f>
        <v>200</v>
      </c>
      <c r="V67" s="178">
        <f t="shared" ref="V67:X67" si="116">V68+V69</f>
        <v>200</v>
      </c>
      <c r="W67" s="178">
        <f t="shared" si="116"/>
        <v>0</v>
      </c>
      <c r="X67" s="178">
        <f t="shared" si="116"/>
        <v>0</v>
      </c>
      <c r="Y67" s="262" t="s">
        <v>411</v>
      </c>
      <c r="Z67" s="262" t="s">
        <v>45</v>
      </c>
      <c r="AA67" s="262"/>
      <c r="AB67" s="262"/>
      <c r="AC67" s="262"/>
      <c r="AD67" s="262"/>
      <c r="AE67" s="178"/>
      <c r="AF67" s="178"/>
      <c r="AG67" s="178"/>
      <c r="AH67" s="178">
        <f t="shared" ref="AH67:AI67" si="117">AH68+AH69</f>
        <v>0</v>
      </c>
      <c r="AI67" s="178">
        <f t="shared" si="117"/>
        <v>0</v>
      </c>
      <c r="AJ67" s="178">
        <f>AJ68+AJ69</f>
        <v>200</v>
      </c>
      <c r="AK67" s="178">
        <f t="shared" ref="AK67:AT67" si="118">AK68+AK69</f>
        <v>200</v>
      </c>
      <c r="AL67" s="179">
        <f t="shared" si="27"/>
        <v>0</v>
      </c>
      <c r="AM67" s="178">
        <f t="shared" si="118"/>
        <v>200</v>
      </c>
      <c r="AN67" s="178">
        <f t="shared" si="118"/>
        <v>0</v>
      </c>
      <c r="AO67" s="178">
        <f t="shared" si="118"/>
        <v>200</v>
      </c>
      <c r="AP67" s="178">
        <f t="shared" si="118"/>
        <v>0</v>
      </c>
      <c r="AQ67" s="178">
        <f t="shared" si="118"/>
        <v>0</v>
      </c>
      <c r="AR67" s="178">
        <f t="shared" si="118"/>
        <v>0</v>
      </c>
      <c r="AS67" s="178">
        <f t="shared" si="118"/>
        <v>0</v>
      </c>
      <c r="AT67" s="178">
        <f t="shared" si="118"/>
        <v>0</v>
      </c>
      <c r="AU67" s="262" t="s">
        <v>411</v>
      </c>
      <c r="AV67" s="262" t="s">
        <v>45</v>
      </c>
      <c r="AW67" s="262"/>
      <c r="AX67" s="262"/>
      <c r="AY67" s="262"/>
      <c r="AZ67" s="262"/>
      <c r="BA67" s="178"/>
      <c r="BB67" s="178"/>
      <c r="BC67" s="178"/>
      <c r="BD67" s="178">
        <f t="shared" ref="BD67:BF67" si="119">SUM(BD68:BD72)</f>
        <v>0</v>
      </c>
      <c r="BE67" s="178">
        <f t="shared" si="119"/>
        <v>0</v>
      </c>
      <c r="BF67" s="178">
        <f t="shared" si="119"/>
        <v>3843</v>
      </c>
      <c r="BG67" s="178">
        <f>SUM(BG68:BG72)</f>
        <v>3843</v>
      </c>
      <c r="BH67" s="179">
        <f t="shared" si="29"/>
        <v>-3643</v>
      </c>
      <c r="BI67" s="178">
        <f t="shared" ref="BI67:BP67" si="120">BI68+BI69</f>
        <v>200</v>
      </c>
      <c r="BJ67" s="178">
        <f t="shared" si="120"/>
        <v>0</v>
      </c>
      <c r="BK67" s="178">
        <f t="shared" si="120"/>
        <v>200</v>
      </c>
      <c r="BL67" s="178">
        <f t="shared" si="120"/>
        <v>0</v>
      </c>
      <c r="BM67" s="178">
        <f t="shared" si="120"/>
        <v>0</v>
      </c>
      <c r="BN67" s="178">
        <f t="shared" si="120"/>
        <v>0</v>
      </c>
      <c r="BO67" s="178">
        <f t="shared" si="120"/>
        <v>0</v>
      </c>
      <c r="BP67" s="178">
        <f t="shared" si="120"/>
        <v>0</v>
      </c>
      <c r="BQ67" s="262"/>
      <c r="BR67" s="250">
        <f t="shared" si="10"/>
        <v>3643</v>
      </c>
      <c r="BS67" s="250"/>
      <c r="BV67" s="200" t="e">
        <f>BV59+BV92+BV93+BV96</f>
        <v>#REF!</v>
      </c>
    </row>
    <row r="68" spans="1:74" ht="58.5" customHeight="1">
      <c r="A68" s="142" t="s">
        <v>15</v>
      </c>
      <c r="B68" s="143" t="s">
        <v>340</v>
      </c>
      <c r="C68" s="144"/>
      <c r="D68" s="144" t="s">
        <v>320</v>
      </c>
      <c r="E68" s="144" t="s">
        <v>239</v>
      </c>
      <c r="F68" s="144" t="s">
        <v>285</v>
      </c>
      <c r="G68" s="144" t="s">
        <v>346</v>
      </c>
      <c r="H68" s="179"/>
      <c r="I68" s="179"/>
      <c r="J68" s="179"/>
      <c r="K68" s="179"/>
      <c r="L68" s="179"/>
      <c r="M68" s="179"/>
      <c r="N68" s="244"/>
      <c r="O68" s="244"/>
      <c r="P68" s="144" t="s">
        <v>346</v>
      </c>
      <c r="Q68" s="179">
        <f>R68</f>
        <v>104248</v>
      </c>
      <c r="R68" s="179">
        <v>104248</v>
      </c>
      <c r="S68" s="179"/>
      <c r="T68" s="179"/>
      <c r="U68" s="179">
        <f>V68</f>
        <v>100</v>
      </c>
      <c r="V68" s="179">
        <v>100</v>
      </c>
      <c r="W68" s="244"/>
      <c r="X68" s="244"/>
      <c r="Y68" s="142" t="s">
        <v>15</v>
      </c>
      <c r="Z68" s="143" t="s">
        <v>340</v>
      </c>
      <c r="AA68" s="144">
        <v>7713157</v>
      </c>
      <c r="AB68" s="144" t="s">
        <v>320</v>
      </c>
      <c r="AC68" s="144" t="s">
        <v>239</v>
      </c>
      <c r="AD68" s="144" t="s">
        <v>436</v>
      </c>
      <c r="AE68" s="144" t="s">
        <v>346</v>
      </c>
      <c r="AF68" s="179">
        <v>104248</v>
      </c>
      <c r="AG68" s="179">
        <v>34248</v>
      </c>
      <c r="AH68" s="179"/>
      <c r="AI68" s="179"/>
      <c r="AJ68" s="179">
        <f>AK68</f>
        <v>100</v>
      </c>
      <c r="AK68" s="179">
        <v>100</v>
      </c>
      <c r="AL68" s="179">
        <f t="shared" si="27"/>
        <v>0</v>
      </c>
      <c r="AM68" s="179">
        <f t="shared" si="28"/>
        <v>100</v>
      </c>
      <c r="AN68" s="179"/>
      <c r="AO68" s="179">
        <v>100</v>
      </c>
      <c r="AP68" s="179"/>
      <c r="AQ68" s="179"/>
      <c r="AR68" s="179"/>
      <c r="AS68" s="244"/>
      <c r="AT68" s="244"/>
      <c r="AU68" s="142" t="s">
        <v>15</v>
      </c>
      <c r="AV68" s="143" t="s">
        <v>340</v>
      </c>
      <c r="AW68" s="144">
        <v>7713157</v>
      </c>
      <c r="AX68" s="144" t="s">
        <v>320</v>
      </c>
      <c r="AY68" s="144" t="s">
        <v>239</v>
      </c>
      <c r="AZ68" s="144" t="s">
        <v>436</v>
      </c>
      <c r="BA68" s="144" t="s">
        <v>346</v>
      </c>
      <c r="BB68" s="179">
        <v>104248</v>
      </c>
      <c r="BC68" s="179">
        <v>34248</v>
      </c>
      <c r="BD68" s="179"/>
      <c r="BE68" s="179"/>
      <c r="BF68" s="179">
        <f>BG68</f>
        <v>100</v>
      </c>
      <c r="BG68" s="179">
        <v>100</v>
      </c>
      <c r="BH68" s="179">
        <f t="shared" si="29"/>
        <v>0</v>
      </c>
      <c r="BI68" s="179">
        <f t="shared" ref="BI68:BI69" si="121">BJ68+BK68+BL68+BM68+BN68</f>
        <v>100</v>
      </c>
      <c r="BJ68" s="179"/>
      <c r="BK68" s="179">
        <v>100</v>
      </c>
      <c r="BL68" s="179"/>
      <c r="BM68" s="179"/>
      <c r="BN68" s="179"/>
      <c r="BO68" s="244"/>
      <c r="BP68" s="244"/>
      <c r="BQ68" s="144"/>
      <c r="BR68" s="250">
        <f t="shared" si="10"/>
        <v>0</v>
      </c>
      <c r="BS68" s="250"/>
      <c r="BU68" s="238">
        <f>BG68+BG90</f>
        <v>34248</v>
      </c>
    </row>
    <row r="69" spans="1:74" ht="58.5" customHeight="1">
      <c r="A69" s="142" t="s">
        <v>15</v>
      </c>
      <c r="B69" s="143" t="s">
        <v>341</v>
      </c>
      <c r="C69" s="144"/>
      <c r="D69" s="144" t="s">
        <v>320</v>
      </c>
      <c r="E69" s="144" t="s">
        <v>239</v>
      </c>
      <c r="F69" s="144" t="s">
        <v>285</v>
      </c>
      <c r="G69" s="144" t="s">
        <v>345</v>
      </c>
      <c r="H69" s="179"/>
      <c r="I69" s="179"/>
      <c r="J69" s="179"/>
      <c r="K69" s="179"/>
      <c r="L69" s="179"/>
      <c r="M69" s="179"/>
      <c r="N69" s="244"/>
      <c r="O69" s="244"/>
      <c r="P69" s="144" t="s">
        <v>345</v>
      </c>
      <c r="Q69" s="179">
        <f>R69</f>
        <v>149882</v>
      </c>
      <c r="R69" s="179">
        <v>149882</v>
      </c>
      <c r="S69" s="179"/>
      <c r="T69" s="179"/>
      <c r="U69" s="179">
        <f>V69</f>
        <v>100</v>
      </c>
      <c r="V69" s="179">
        <v>100</v>
      </c>
      <c r="W69" s="244"/>
      <c r="X69" s="244"/>
      <c r="Y69" s="142" t="s">
        <v>15</v>
      </c>
      <c r="Z69" s="143" t="s">
        <v>341</v>
      </c>
      <c r="AA69" s="144">
        <v>7939028</v>
      </c>
      <c r="AB69" s="144" t="s">
        <v>320</v>
      </c>
      <c r="AC69" s="144" t="s">
        <v>239</v>
      </c>
      <c r="AD69" s="144" t="s">
        <v>437</v>
      </c>
      <c r="AE69" s="144" t="s">
        <v>345</v>
      </c>
      <c r="AF69" s="179">
        <v>149882</v>
      </c>
      <c r="AG69" s="179">
        <v>14882</v>
      </c>
      <c r="AH69" s="179"/>
      <c r="AI69" s="179"/>
      <c r="AJ69" s="179">
        <f>AK69</f>
        <v>100</v>
      </c>
      <c r="AK69" s="179">
        <v>100</v>
      </c>
      <c r="AL69" s="179">
        <f t="shared" si="27"/>
        <v>0</v>
      </c>
      <c r="AM69" s="179">
        <f t="shared" si="28"/>
        <v>100</v>
      </c>
      <c r="AN69" s="179"/>
      <c r="AO69" s="179">
        <v>100</v>
      </c>
      <c r="AP69" s="179"/>
      <c r="AQ69" s="179"/>
      <c r="AR69" s="179"/>
      <c r="AS69" s="244"/>
      <c r="AT69" s="244"/>
      <c r="AU69" s="142" t="s">
        <v>15</v>
      </c>
      <c r="AV69" s="143" t="s">
        <v>341</v>
      </c>
      <c r="AW69" s="144">
        <v>7939028</v>
      </c>
      <c r="AX69" s="144" t="s">
        <v>320</v>
      </c>
      <c r="AY69" s="144" t="s">
        <v>239</v>
      </c>
      <c r="AZ69" s="144" t="s">
        <v>437</v>
      </c>
      <c r="BA69" s="144" t="s">
        <v>345</v>
      </c>
      <c r="BB69" s="179">
        <v>149882</v>
      </c>
      <c r="BC69" s="179">
        <v>14882</v>
      </c>
      <c r="BD69" s="179"/>
      <c r="BE69" s="179"/>
      <c r="BF69" s="179">
        <f>BG69</f>
        <v>100</v>
      </c>
      <c r="BG69" s="179">
        <v>100</v>
      </c>
      <c r="BH69" s="179">
        <f t="shared" si="29"/>
        <v>0</v>
      </c>
      <c r="BI69" s="179">
        <f t="shared" si="121"/>
        <v>100</v>
      </c>
      <c r="BJ69" s="179"/>
      <c r="BK69" s="179">
        <v>100</v>
      </c>
      <c r="BL69" s="179"/>
      <c r="BM69" s="179"/>
      <c r="BN69" s="179"/>
      <c r="BO69" s="244"/>
      <c r="BP69" s="244"/>
      <c r="BQ69" s="144"/>
      <c r="BR69" s="250">
        <f t="shared" si="10"/>
        <v>0</v>
      </c>
      <c r="BS69" s="250"/>
      <c r="BU69" s="238">
        <f>BG69+BG91</f>
        <v>14882</v>
      </c>
    </row>
    <row r="70" spans="1:74" ht="58.5" customHeight="1">
      <c r="A70" s="142"/>
      <c r="B70" s="143"/>
      <c r="C70" s="144"/>
      <c r="D70" s="144"/>
      <c r="E70" s="144"/>
      <c r="F70" s="144"/>
      <c r="G70" s="144"/>
      <c r="H70" s="179"/>
      <c r="I70" s="179"/>
      <c r="J70" s="179"/>
      <c r="K70" s="179"/>
      <c r="L70" s="179"/>
      <c r="M70" s="179"/>
      <c r="N70" s="244"/>
      <c r="O70" s="244"/>
      <c r="P70" s="144"/>
      <c r="Q70" s="179"/>
      <c r="R70" s="179"/>
      <c r="S70" s="179"/>
      <c r="T70" s="179"/>
      <c r="U70" s="179"/>
      <c r="V70" s="179"/>
      <c r="W70" s="244"/>
      <c r="X70" s="244"/>
      <c r="Y70" s="142"/>
      <c r="Z70" s="143"/>
      <c r="AA70" s="144"/>
      <c r="AB70" s="144"/>
      <c r="AC70" s="144"/>
      <c r="AD70" s="144"/>
      <c r="AE70" s="144"/>
      <c r="AF70" s="179"/>
      <c r="AG70" s="179"/>
      <c r="AH70" s="179"/>
      <c r="AI70" s="179"/>
      <c r="AJ70" s="179"/>
      <c r="AK70" s="179"/>
      <c r="AL70" s="179"/>
      <c r="AM70" s="179"/>
      <c r="AN70" s="179"/>
      <c r="AO70" s="179"/>
      <c r="AP70" s="179"/>
      <c r="AQ70" s="179"/>
      <c r="AR70" s="179"/>
      <c r="AS70" s="244"/>
      <c r="AT70" s="244"/>
      <c r="AU70" s="142" t="s">
        <v>15</v>
      </c>
      <c r="AV70" s="143" t="s">
        <v>486</v>
      </c>
      <c r="AW70" s="144"/>
      <c r="AX70" s="144" t="s">
        <v>320</v>
      </c>
      <c r="AY70" s="144" t="s">
        <v>240</v>
      </c>
      <c r="AZ70" s="144" t="s">
        <v>468</v>
      </c>
      <c r="BA70" s="193" t="s">
        <v>497</v>
      </c>
      <c r="BB70" s="179">
        <v>98798.546000000002</v>
      </c>
      <c r="BC70" s="179">
        <v>98798.546000000002</v>
      </c>
      <c r="BD70" s="179"/>
      <c r="BE70" s="179"/>
      <c r="BF70" s="179">
        <f>BG70</f>
        <v>1958</v>
      </c>
      <c r="BG70" s="179">
        <v>1958</v>
      </c>
      <c r="BH70" s="179"/>
      <c r="BI70" s="179"/>
      <c r="BJ70" s="179"/>
      <c r="BK70" s="179"/>
      <c r="BL70" s="179"/>
      <c r="BM70" s="179"/>
      <c r="BN70" s="179"/>
      <c r="BO70" s="244"/>
      <c r="BP70" s="244"/>
      <c r="BQ70" s="144" t="s">
        <v>455</v>
      </c>
      <c r="BR70" s="250">
        <f t="shared" si="10"/>
        <v>1958</v>
      </c>
      <c r="BS70" s="250"/>
    </row>
    <row r="71" spans="1:74" ht="58.5" customHeight="1">
      <c r="A71" s="142"/>
      <c r="B71" s="143"/>
      <c r="C71" s="144"/>
      <c r="D71" s="144"/>
      <c r="E71" s="144"/>
      <c r="F71" s="144"/>
      <c r="G71" s="144"/>
      <c r="H71" s="179"/>
      <c r="I71" s="179"/>
      <c r="J71" s="179"/>
      <c r="K71" s="179"/>
      <c r="L71" s="179"/>
      <c r="M71" s="179"/>
      <c r="N71" s="244"/>
      <c r="O71" s="244"/>
      <c r="P71" s="144"/>
      <c r="Q71" s="179"/>
      <c r="R71" s="179"/>
      <c r="S71" s="179"/>
      <c r="T71" s="179"/>
      <c r="U71" s="179"/>
      <c r="V71" s="179"/>
      <c r="W71" s="244"/>
      <c r="X71" s="244"/>
      <c r="Y71" s="142"/>
      <c r="Z71" s="143"/>
      <c r="AA71" s="144"/>
      <c r="AB71" s="144"/>
      <c r="AC71" s="144"/>
      <c r="AD71" s="144"/>
      <c r="AE71" s="144"/>
      <c r="AF71" s="179"/>
      <c r="AG71" s="179"/>
      <c r="AH71" s="179"/>
      <c r="AI71" s="179"/>
      <c r="AJ71" s="179"/>
      <c r="AK71" s="179"/>
      <c r="AL71" s="179"/>
      <c r="AM71" s="179"/>
      <c r="AN71" s="179"/>
      <c r="AO71" s="179"/>
      <c r="AP71" s="179"/>
      <c r="AQ71" s="179"/>
      <c r="AR71" s="179"/>
      <c r="AS71" s="244"/>
      <c r="AT71" s="244"/>
      <c r="AU71" s="142" t="s">
        <v>15</v>
      </c>
      <c r="AV71" s="143" t="s">
        <v>453</v>
      </c>
      <c r="AW71" s="144"/>
      <c r="AX71" s="144" t="s">
        <v>320</v>
      </c>
      <c r="AY71" s="144" t="s">
        <v>240</v>
      </c>
      <c r="AZ71" s="144" t="s">
        <v>434</v>
      </c>
      <c r="BA71" s="193" t="s">
        <v>498</v>
      </c>
      <c r="BB71" s="179">
        <v>7929.8429999999998</v>
      </c>
      <c r="BC71" s="179">
        <v>7929.8429999999998</v>
      </c>
      <c r="BD71" s="179"/>
      <c r="BE71" s="179"/>
      <c r="BF71" s="179">
        <f t="shared" ref="BF71:BF72" si="122">BG71</f>
        <v>78</v>
      </c>
      <c r="BG71" s="179">
        <v>78</v>
      </c>
      <c r="BH71" s="179"/>
      <c r="BI71" s="179"/>
      <c r="BJ71" s="179"/>
      <c r="BK71" s="179"/>
      <c r="BL71" s="179"/>
      <c r="BM71" s="179"/>
      <c r="BN71" s="179"/>
      <c r="BO71" s="244"/>
      <c r="BP71" s="244"/>
      <c r="BQ71" s="144" t="s">
        <v>455</v>
      </c>
      <c r="BR71" s="250">
        <f t="shared" si="10"/>
        <v>78</v>
      </c>
      <c r="BS71" s="250"/>
    </row>
    <row r="72" spans="1:74" ht="58.5" customHeight="1">
      <c r="A72" s="142"/>
      <c r="B72" s="143"/>
      <c r="C72" s="144"/>
      <c r="D72" s="144"/>
      <c r="E72" s="144"/>
      <c r="F72" s="144"/>
      <c r="G72" s="144"/>
      <c r="H72" s="179"/>
      <c r="I72" s="179"/>
      <c r="J72" s="179"/>
      <c r="K72" s="179"/>
      <c r="L72" s="179"/>
      <c r="M72" s="179"/>
      <c r="N72" s="244"/>
      <c r="O72" s="244"/>
      <c r="P72" s="144"/>
      <c r="Q72" s="179"/>
      <c r="R72" s="179"/>
      <c r="S72" s="179"/>
      <c r="T72" s="179"/>
      <c r="U72" s="179"/>
      <c r="V72" s="179"/>
      <c r="W72" s="244"/>
      <c r="X72" s="244"/>
      <c r="Y72" s="142"/>
      <c r="Z72" s="143"/>
      <c r="AA72" s="144"/>
      <c r="AB72" s="144"/>
      <c r="AC72" s="144"/>
      <c r="AD72" s="144"/>
      <c r="AE72" s="144"/>
      <c r="AF72" s="179"/>
      <c r="AG72" s="179"/>
      <c r="AH72" s="179"/>
      <c r="AI72" s="179"/>
      <c r="AJ72" s="179"/>
      <c r="AK72" s="179"/>
      <c r="AL72" s="179"/>
      <c r="AM72" s="179"/>
      <c r="AN72" s="179"/>
      <c r="AO72" s="179"/>
      <c r="AP72" s="179"/>
      <c r="AQ72" s="179"/>
      <c r="AR72" s="179"/>
      <c r="AS72" s="244"/>
      <c r="AT72" s="244"/>
      <c r="AU72" s="142" t="s">
        <v>15</v>
      </c>
      <c r="AV72" s="143" t="s">
        <v>454</v>
      </c>
      <c r="AW72" s="144"/>
      <c r="AX72" s="144" t="s">
        <v>320</v>
      </c>
      <c r="AY72" s="144" t="s">
        <v>239</v>
      </c>
      <c r="AZ72" s="144" t="s">
        <v>434</v>
      </c>
      <c r="BA72" s="193" t="s">
        <v>499</v>
      </c>
      <c r="BB72" s="179">
        <v>4927.8420809999998</v>
      </c>
      <c r="BC72" s="179">
        <v>4927.8419999999996</v>
      </c>
      <c r="BD72" s="179"/>
      <c r="BE72" s="179"/>
      <c r="BF72" s="179">
        <f t="shared" si="122"/>
        <v>1607</v>
      </c>
      <c r="BG72" s="179">
        <v>1607</v>
      </c>
      <c r="BH72" s="179"/>
      <c r="BI72" s="179"/>
      <c r="BJ72" s="179"/>
      <c r="BK72" s="179"/>
      <c r="BL72" s="179"/>
      <c r="BM72" s="179"/>
      <c r="BN72" s="179"/>
      <c r="BO72" s="244"/>
      <c r="BP72" s="244"/>
      <c r="BQ72" s="144" t="s">
        <v>455</v>
      </c>
      <c r="BR72" s="250">
        <f t="shared" si="10"/>
        <v>1607</v>
      </c>
      <c r="BS72" s="250"/>
    </row>
    <row r="73" spans="1:74" ht="27.95" customHeight="1">
      <c r="A73" s="262" t="s">
        <v>412</v>
      </c>
      <c r="B73" s="262" t="s">
        <v>56</v>
      </c>
      <c r="C73" s="262"/>
      <c r="D73" s="262"/>
      <c r="E73" s="262"/>
      <c r="F73" s="262"/>
      <c r="G73" s="262"/>
      <c r="H73" s="178"/>
      <c r="I73" s="178"/>
      <c r="J73" s="178">
        <f t="shared" ref="J73:O73" si="123">J74+J82</f>
        <v>9567.6163489999999</v>
      </c>
      <c r="K73" s="178">
        <f t="shared" si="123"/>
        <v>9567.6163489999999</v>
      </c>
      <c r="L73" s="178">
        <f t="shared" si="123"/>
        <v>136268.96615699999</v>
      </c>
      <c r="M73" s="178">
        <f t="shared" si="123"/>
        <v>136268.96615699999</v>
      </c>
      <c r="N73" s="151">
        <f t="shared" si="123"/>
        <v>0</v>
      </c>
      <c r="O73" s="151">
        <f t="shared" si="123"/>
        <v>0</v>
      </c>
      <c r="P73" s="262"/>
      <c r="Q73" s="178"/>
      <c r="R73" s="178"/>
      <c r="S73" s="178">
        <f t="shared" ref="S73:X73" si="124">S74+S82</f>
        <v>14844.207729000002</v>
      </c>
      <c r="T73" s="178">
        <f t="shared" si="124"/>
        <v>14844.207729000002</v>
      </c>
      <c r="U73" s="178">
        <f t="shared" si="124"/>
        <v>131154.58448299998</v>
      </c>
      <c r="V73" s="178">
        <f t="shared" si="124"/>
        <v>131154.58448299998</v>
      </c>
      <c r="W73" s="151">
        <f t="shared" si="124"/>
        <v>0</v>
      </c>
      <c r="X73" s="151">
        <f t="shared" si="124"/>
        <v>0</v>
      </c>
      <c r="Y73" s="262" t="s">
        <v>412</v>
      </c>
      <c r="Z73" s="262" t="s">
        <v>56</v>
      </c>
      <c r="AA73" s="262"/>
      <c r="AB73" s="262"/>
      <c r="AC73" s="262"/>
      <c r="AD73" s="262"/>
      <c r="AE73" s="262"/>
      <c r="AF73" s="178"/>
      <c r="AG73" s="178"/>
      <c r="AH73" s="178">
        <f>AH74+AH82</f>
        <v>14844.207729000002</v>
      </c>
      <c r="AI73" s="178">
        <f>AI74+AI82</f>
        <v>14844.207729000002</v>
      </c>
      <c r="AJ73" s="178">
        <f>AJ74+AJ82</f>
        <v>123635.584483</v>
      </c>
      <c r="AK73" s="178">
        <f>AK74+AK82</f>
        <v>123635.584483</v>
      </c>
      <c r="AL73" s="179">
        <f t="shared" si="27"/>
        <v>-109120.415794</v>
      </c>
      <c r="AM73" s="178">
        <f t="shared" ref="AM73:AT73" si="125">AM74+AM82</f>
        <v>14515.168688999998</v>
      </c>
      <c r="AN73" s="178">
        <f t="shared" si="125"/>
        <v>10133.168689</v>
      </c>
      <c r="AO73" s="178">
        <f t="shared" si="125"/>
        <v>3200</v>
      </c>
      <c r="AP73" s="178">
        <f t="shared" si="125"/>
        <v>1182</v>
      </c>
      <c r="AQ73" s="178">
        <f t="shared" si="125"/>
        <v>0</v>
      </c>
      <c r="AR73" s="178">
        <f t="shared" si="125"/>
        <v>0</v>
      </c>
      <c r="AS73" s="151">
        <f t="shared" si="125"/>
        <v>0</v>
      </c>
      <c r="AT73" s="151">
        <f t="shared" si="125"/>
        <v>0</v>
      </c>
      <c r="AU73" s="262" t="s">
        <v>412</v>
      </c>
      <c r="AV73" s="262" t="s">
        <v>56</v>
      </c>
      <c r="AW73" s="262"/>
      <c r="AX73" s="262"/>
      <c r="AY73" s="262"/>
      <c r="AZ73" s="262"/>
      <c r="BA73" s="262"/>
      <c r="BB73" s="178"/>
      <c r="BC73" s="178"/>
      <c r="BD73" s="178">
        <f>BD74+BD82</f>
        <v>18510.629729</v>
      </c>
      <c r="BE73" s="178">
        <f>BE74+BE82</f>
        <v>18510.629729</v>
      </c>
      <c r="BF73" s="178">
        <f>BF74+BF82</f>
        <v>249367.364141</v>
      </c>
      <c r="BG73" s="178">
        <f>BG74+BG82</f>
        <v>249367.364141</v>
      </c>
      <c r="BH73" s="179">
        <f t="shared" si="29"/>
        <v>-234852.19545200001</v>
      </c>
      <c r="BI73" s="178">
        <f t="shared" ref="BI73:BP73" si="126">BI74+BI82</f>
        <v>14515.168688999998</v>
      </c>
      <c r="BJ73" s="178">
        <f t="shared" si="126"/>
        <v>10133.168689</v>
      </c>
      <c r="BK73" s="178">
        <f t="shared" si="126"/>
        <v>3200</v>
      </c>
      <c r="BL73" s="178">
        <f t="shared" si="126"/>
        <v>1182</v>
      </c>
      <c r="BM73" s="178">
        <f t="shared" si="126"/>
        <v>0</v>
      </c>
      <c r="BN73" s="178">
        <f t="shared" si="126"/>
        <v>0</v>
      </c>
      <c r="BO73" s="151">
        <f t="shared" si="126"/>
        <v>0</v>
      </c>
      <c r="BP73" s="151">
        <f t="shared" si="126"/>
        <v>0</v>
      </c>
      <c r="BQ73" s="262"/>
      <c r="BR73" s="250">
        <f t="shared" si="10"/>
        <v>125731.779658</v>
      </c>
      <c r="BS73" s="250"/>
    </row>
    <row r="74" spans="1:74" ht="41.25" customHeight="1">
      <c r="A74" s="170" t="s">
        <v>31</v>
      </c>
      <c r="B74" s="171" t="s">
        <v>48</v>
      </c>
      <c r="C74" s="262"/>
      <c r="D74" s="262"/>
      <c r="E74" s="262"/>
      <c r="F74" s="262"/>
      <c r="G74" s="151">
        <f t="shared" ref="G74" si="127">SUM(G75:G80)</f>
        <v>0</v>
      </c>
      <c r="H74" s="178"/>
      <c r="I74" s="178"/>
      <c r="J74" s="178">
        <f>SUM(J75:J80)</f>
        <v>9567.6163489999999</v>
      </c>
      <c r="K74" s="178">
        <f t="shared" ref="K74:M74" si="128">SUM(K75:K80)</f>
        <v>9567.6163489999999</v>
      </c>
      <c r="L74" s="178">
        <f t="shared" si="128"/>
        <v>44071.722391000003</v>
      </c>
      <c r="M74" s="178">
        <f t="shared" si="128"/>
        <v>44071.722391000003</v>
      </c>
      <c r="N74" s="151">
        <f t="shared" ref="N74:O74" si="129">SUM(N75:N80)</f>
        <v>0</v>
      </c>
      <c r="O74" s="151">
        <f t="shared" si="129"/>
        <v>0</v>
      </c>
      <c r="P74" s="151">
        <f t="shared" ref="P74" si="130">SUM(P75:P80)</f>
        <v>0</v>
      </c>
      <c r="Q74" s="178"/>
      <c r="R74" s="178"/>
      <c r="S74" s="178">
        <f>SUM(S75:S80)</f>
        <v>11141.979928000001</v>
      </c>
      <c r="T74" s="178">
        <f t="shared" ref="T74:X74" si="131">SUM(T75:T80)</f>
        <v>11141.979928000001</v>
      </c>
      <c r="U74" s="178">
        <f t="shared" si="131"/>
        <v>41771.527170000001</v>
      </c>
      <c r="V74" s="178">
        <f t="shared" si="131"/>
        <v>41771.527170000001</v>
      </c>
      <c r="W74" s="178">
        <f t="shared" si="131"/>
        <v>0</v>
      </c>
      <c r="X74" s="178">
        <f t="shared" si="131"/>
        <v>0</v>
      </c>
      <c r="Y74" s="170" t="s">
        <v>31</v>
      </c>
      <c r="Z74" s="171" t="s">
        <v>48</v>
      </c>
      <c r="AA74" s="262"/>
      <c r="AB74" s="262"/>
      <c r="AC74" s="262"/>
      <c r="AD74" s="262"/>
      <c r="AE74" s="151">
        <f t="shared" ref="AE74" si="132">SUM(AE75:AE80)</f>
        <v>0</v>
      </c>
      <c r="AF74" s="178"/>
      <c r="AG74" s="178"/>
      <c r="AH74" s="178">
        <f>SUM(AH75:AH81)</f>
        <v>11141.979928000001</v>
      </c>
      <c r="AI74" s="178">
        <f t="shared" ref="AI74:AS74" si="133">SUM(AI75:AI81)</f>
        <v>11141.979928000001</v>
      </c>
      <c r="AJ74" s="178">
        <f t="shared" si="133"/>
        <v>41771.527170000001</v>
      </c>
      <c r="AK74" s="178">
        <f t="shared" si="133"/>
        <v>41771.527170000001</v>
      </c>
      <c r="AL74" s="178">
        <f t="shared" si="133"/>
        <v>-33003.583205000003</v>
      </c>
      <c r="AM74" s="178">
        <f t="shared" si="133"/>
        <v>8767.9439649999986</v>
      </c>
      <c r="AN74" s="178">
        <f t="shared" si="133"/>
        <v>7767.9439650000004</v>
      </c>
      <c r="AO74" s="178">
        <f t="shared" si="133"/>
        <v>1000</v>
      </c>
      <c r="AP74" s="178">
        <f t="shared" si="133"/>
        <v>0</v>
      </c>
      <c r="AQ74" s="178">
        <f t="shared" si="133"/>
        <v>0</v>
      </c>
      <c r="AR74" s="178">
        <f t="shared" si="133"/>
        <v>0</v>
      </c>
      <c r="AS74" s="178">
        <f t="shared" si="133"/>
        <v>0</v>
      </c>
      <c r="AT74" s="178">
        <f t="shared" ref="AT74" si="134">SUM(AT75:AT80)</f>
        <v>0</v>
      </c>
      <c r="AU74" s="170" t="s">
        <v>31</v>
      </c>
      <c r="AV74" s="171" t="s">
        <v>48</v>
      </c>
      <c r="AW74" s="262"/>
      <c r="AX74" s="262"/>
      <c r="AY74" s="262"/>
      <c r="AZ74" s="262"/>
      <c r="BA74" s="151">
        <f t="shared" ref="BA74" si="135">SUM(BA75:BA80)</f>
        <v>0</v>
      </c>
      <c r="BB74" s="178"/>
      <c r="BC74" s="178"/>
      <c r="BD74" s="178">
        <f>SUM(BD75:BD81)</f>
        <v>14808.401928000001</v>
      </c>
      <c r="BE74" s="178">
        <f>SUM(BE75:BE81)</f>
        <v>14808.401928000001</v>
      </c>
      <c r="BF74" s="178">
        <f>SUM(BF75:BF81)</f>
        <v>41818.758072000004</v>
      </c>
      <c r="BG74" s="178">
        <f>SUM(BG75:BG81)</f>
        <v>41818.758072000004</v>
      </c>
      <c r="BH74" s="179">
        <f t="shared" si="29"/>
        <v>-33050.814107000006</v>
      </c>
      <c r="BI74" s="178">
        <f t="shared" ref="BI74:BP74" si="136">SUM(BI75:BI80)</f>
        <v>8767.9439649999986</v>
      </c>
      <c r="BJ74" s="178">
        <f t="shared" si="136"/>
        <v>7767.9439650000004</v>
      </c>
      <c r="BK74" s="178">
        <f t="shared" si="136"/>
        <v>1000</v>
      </c>
      <c r="BL74" s="178">
        <f t="shared" si="136"/>
        <v>0</v>
      </c>
      <c r="BM74" s="178">
        <f t="shared" si="136"/>
        <v>0</v>
      </c>
      <c r="BN74" s="178">
        <f t="shared" si="136"/>
        <v>0</v>
      </c>
      <c r="BO74" s="178">
        <f t="shared" si="136"/>
        <v>0</v>
      </c>
      <c r="BP74" s="178">
        <f t="shared" si="136"/>
        <v>0</v>
      </c>
      <c r="BQ74" s="262"/>
      <c r="BR74" s="250">
        <f t="shared" si="10"/>
        <v>47.23090200000297</v>
      </c>
      <c r="BS74" s="250"/>
    </row>
    <row r="75" spans="1:74" ht="55.5" customHeight="1">
      <c r="A75" s="142" t="s">
        <v>15</v>
      </c>
      <c r="B75" s="143" t="s">
        <v>236</v>
      </c>
      <c r="C75" s="144">
        <v>7813033</v>
      </c>
      <c r="D75" s="144" t="s">
        <v>320</v>
      </c>
      <c r="E75" s="144" t="s">
        <v>369</v>
      </c>
      <c r="F75" s="144" t="s">
        <v>422</v>
      </c>
      <c r="G75" s="144" t="s">
        <v>348</v>
      </c>
      <c r="H75" s="179">
        <v>10000</v>
      </c>
      <c r="I75" s="179">
        <v>10000</v>
      </c>
      <c r="J75" s="179">
        <f>K75</f>
        <v>4436.1364119999998</v>
      </c>
      <c r="K75" s="179">
        <f>7980.136412-3344-200</f>
        <v>4436.1364119999998</v>
      </c>
      <c r="L75" s="179">
        <f>M75</f>
        <v>5563.8635880000002</v>
      </c>
      <c r="M75" s="179">
        <f>I75-K75</f>
        <v>5563.8635880000002</v>
      </c>
      <c r="N75" s="244"/>
      <c r="O75" s="244"/>
      <c r="P75" s="144" t="s">
        <v>348</v>
      </c>
      <c r="Q75" s="179">
        <v>10000</v>
      </c>
      <c r="R75" s="179">
        <v>10000</v>
      </c>
      <c r="S75" s="179">
        <f>T75</f>
        <v>2666.4999909999997</v>
      </c>
      <c r="T75" s="179">
        <f>7980.136412-3344-200-1769.636421</f>
        <v>2666.4999909999997</v>
      </c>
      <c r="U75" s="179">
        <f>V75</f>
        <v>7333.5000090000003</v>
      </c>
      <c r="V75" s="179">
        <f>R75-T75</f>
        <v>7333.5000090000003</v>
      </c>
      <c r="W75" s="244"/>
      <c r="X75" s="244"/>
      <c r="Y75" s="142" t="s">
        <v>15</v>
      </c>
      <c r="Z75" s="143" t="s">
        <v>439</v>
      </c>
      <c r="AA75" s="144">
        <v>7813033</v>
      </c>
      <c r="AB75" s="144" t="s">
        <v>320</v>
      </c>
      <c r="AC75" s="144" t="s">
        <v>369</v>
      </c>
      <c r="AD75" s="144" t="s">
        <v>422</v>
      </c>
      <c r="AE75" s="144" t="s">
        <v>348</v>
      </c>
      <c r="AF75" s="179">
        <v>10000</v>
      </c>
      <c r="AG75" s="179">
        <v>10000</v>
      </c>
      <c r="AH75" s="179">
        <f>AI75</f>
        <v>2666.4999909999997</v>
      </c>
      <c r="AI75" s="179">
        <f>7980.136412-3344-200-1769.636421</f>
        <v>2666.4999909999997</v>
      </c>
      <c r="AJ75" s="179">
        <f>AK75</f>
        <v>7333.5000090000003</v>
      </c>
      <c r="AK75" s="179">
        <f>AG75-AI75</f>
        <v>7333.5000090000003</v>
      </c>
      <c r="AL75" s="179">
        <f t="shared" si="27"/>
        <v>-7333.5000090000003</v>
      </c>
      <c r="AM75" s="179">
        <f t="shared" si="28"/>
        <v>0</v>
      </c>
      <c r="AN75" s="179"/>
      <c r="AO75" s="179"/>
      <c r="AP75" s="179"/>
      <c r="AQ75" s="179"/>
      <c r="AR75" s="179"/>
      <c r="AS75" s="244"/>
      <c r="AT75" s="244"/>
      <c r="AU75" s="142" t="s">
        <v>15</v>
      </c>
      <c r="AV75" s="143" t="s">
        <v>439</v>
      </c>
      <c r="AW75" s="144">
        <v>7813033</v>
      </c>
      <c r="AX75" s="144" t="s">
        <v>320</v>
      </c>
      <c r="AY75" s="144" t="s">
        <v>369</v>
      </c>
      <c r="AZ75" s="144" t="s">
        <v>422</v>
      </c>
      <c r="BA75" s="144" t="s">
        <v>348</v>
      </c>
      <c r="BB75" s="179">
        <v>10000</v>
      </c>
      <c r="BC75" s="179">
        <v>10000</v>
      </c>
      <c r="BD75" s="179">
        <f>BE75</f>
        <v>2666.4999909999997</v>
      </c>
      <c r="BE75" s="179">
        <f>7980.136412-3344-200-1769.636421</f>
        <v>2666.4999909999997</v>
      </c>
      <c r="BF75" s="179">
        <f>BG75</f>
        <v>7333.5000090000003</v>
      </c>
      <c r="BG75" s="179">
        <f>BC75-BE75</f>
        <v>7333.5000090000003</v>
      </c>
      <c r="BH75" s="179">
        <f t="shared" si="29"/>
        <v>-7333.5000090000003</v>
      </c>
      <c r="BI75" s="179">
        <f t="shared" ref="BI75:BI80" si="137">BJ75+BK75+BL75+BM75+BN75</f>
        <v>0</v>
      </c>
      <c r="BJ75" s="179"/>
      <c r="BK75" s="179"/>
      <c r="BL75" s="179"/>
      <c r="BM75" s="179"/>
      <c r="BN75" s="179"/>
      <c r="BO75" s="244"/>
      <c r="BP75" s="244"/>
      <c r="BQ75" s="144"/>
      <c r="BR75" s="250">
        <f t="shared" si="10"/>
        <v>0</v>
      </c>
      <c r="BS75" s="250"/>
    </row>
    <row r="76" spans="1:74" ht="57.75" customHeight="1">
      <c r="A76" s="142" t="s">
        <v>15</v>
      </c>
      <c r="B76" s="143" t="s">
        <v>287</v>
      </c>
      <c r="C76" s="144">
        <v>7778471</v>
      </c>
      <c r="D76" s="144" t="s">
        <v>320</v>
      </c>
      <c r="E76" s="144" t="s">
        <v>235</v>
      </c>
      <c r="F76" s="144">
        <v>2020</v>
      </c>
      <c r="G76" s="144" t="s">
        <v>349</v>
      </c>
      <c r="H76" s="179">
        <v>2500</v>
      </c>
      <c r="I76" s="179">
        <v>2500</v>
      </c>
      <c r="J76" s="179">
        <f>K76</f>
        <v>173.50399999999999</v>
      </c>
      <c r="K76" s="179">
        <f>200-26.496</f>
        <v>173.50399999999999</v>
      </c>
      <c r="L76" s="179">
        <f>M76</f>
        <v>2326.4960000000001</v>
      </c>
      <c r="M76" s="179">
        <f>I76-K76</f>
        <v>2326.4960000000001</v>
      </c>
      <c r="N76" s="244"/>
      <c r="O76" s="244"/>
      <c r="P76" s="144" t="s">
        <v>349</v>
      </c>
      <c r="Q76" s="179">
        <v>2500</v>
      </c>
      <c r="R76" s="179">
        <v>2500</v>
      </c>
      <c r="S76" s="179">
        <f>T76</f>
        <v>173.50399999999999</v>
      </c>
      <c r="T76" s="179">
        <f>200-26.496</f>
        <v>173.50399999999999</v>
      </c>
      <c r="U76" s="179">
        <f>V76</f>
        <v>2326.4960000000001</v>
      </c>
      <c r="V76" s="179">
        <f>R76-T76</f>
        <v>2326.4960000000001</v>
      </c>
      <c r="W76" s="244"/>
      <c r="X76" s="244"/>
      <c r="Y76" s="142" t="s">
        <v>15</v>
      </c>
      <c r="Z76" s="143" t="s">
        <v>287</v>
      </c>
      <c r="AA76" s="144">
        <v>7778471</v>
      </c>
      <c r="AB76" s="144" t="s">
        <v>320</v>
      </c>
      <c r="AC76" s="144" t="s">
        <v>235</v>
      </c>
      <c r="AD76" s="144">
        <v>2020</v>
      </c>
      <c r="AE76" s="144" t="s">
        <v>349</v>
      </c>
      <c r="AF76" s="179">
        <v>2500</v>
      </c>
      <c r="AG76" s="179">
        <v>2500</v>
      </c>
      <c r="AH76" s="179">
        <f>AI76</f>
        <v>173.50399999999999</v>
      </c>
      <c r="AI76" s="179">
        <f>200-26.496</f>
        <v>173.50399999999999</v>
      </c>
      <c r="AJ76" s="179">
        <f>AK76</f>
        <v>2326.4960000000001</v>
      </c>
      <c r="AK76" s="179">
        <f>AG76-AI76</f>
        <v>2326.4960000000001</v>
      </c>
      <c r="AL76" s="179">
        <f t="shared" si="27"/>
        <v>-2326.4960000000001</v>
      </c>
      <c r="AM76" s="179">
        <f t="shared" si="28"/>
        <v>0</v>
      </c>
      <c r="AN76" s="179"/>
      <c r="AO76" s="179"/>
      <c r="AP76" s="179"/>
      <c r="AQ76" s="179"/>
      <c r="AR76" s="179"/>
      <c r="AS76" s="244"/>
      <c r="AT76" s="244"/>
      <c r="AU76" s="142" t="s">
        <v>15</v>
      </c>
      <c r="AV76" s="143" t="s">
        <v>287</v>
      </c>
      <c r="AW76" s="144">
        <v>7778471</v>
      </c>
      <c r="AX76" s="144" t="s">
        <v>320</v>
      </c>
      <c r="AY76" s="144" t="s">
        <v>235</v>
      </c>
      <c r="AZ76" s="144">
        <v>2020</v>
      </c>
      <c r="BA76" s="144" t="s">
        <v>349</v>
      </c>
      <c r="BB76" s="179">
        <v>2500</v>
      </c>
      <c r="BC76" s="179">
        <v>2500</v>
      </c>
      <c r="BD76" s="179">
        <f>BE76</f>
        <v>173.50399999999999</v>
      </c>
      <c r="BE76" s="179">
        <f>200-26.496</f>
        <v>173.50399999999999</v>
      </c>
      <c r="BF76" s="179">
        <f>BG76</f>
        <v>2326.4960000000001</v>
      </c>
      <c r="BG76" s="179">
        <f>BC76-BE76</f>
        <v>2326.4960000000001</v>
      </c>
      <c r="BH76" s="179">
        <f t="shared" si="29"/>
        <v>-2326.4960000000001</v>
      </c>
      <c r="BI76" s="179">
        <f t="shared" si="137"/>
        <v>0</v>
      </c>
      <c r="BJ76" s="179"/>
      <c r="BK76" s="179"/>
      <c r="BL76" s="179"/>
      <c r="BM76" s="179"/>
      <c r="BN76" s="179"/>
      <c r="BO76" s="244"/>
      <c r="BP76" s="244"/>
      <c r="BQ76" s="144"/>
      <c r="BR76" s="250">
        <f t="shared" si="10"/>
        <v>0</v>
      </c>
      <c r="BS76" s="250"/>
    </row>
    <row r="77" spans="1:74" ht="58.5" customHeight="1">
      <c r="A77" s="142" t="s">
        <v>15</v>
      </c>
      <c r="B77" s="143" t="s">
        <v>237</v>
      </c>
      <c r="C77" s="144">
        <v>7787810</v>
      </c>
      <c r="D77" s="144" t="s">
        <v>320</v>
      </c>
      <c r="E77" s="144" t="s">
        <v>369</v>
      </c>
      <c r="F77" s="144" t="s">
        <v>285</v>
      </c>
      <c r="G77" s="144" t="s">
        <v>350</v>
      </c>
      <c r="H77" s="179">
        <v>9440.0949999999993</v>
      </c>
      <c r="I77" s="179">
        <v>9440.0949999999993</v>
      </c>
      <c r="J77" s="179">
        <v>132.71797599999999</v>
      </c>
      <c r="K77" s="179">
        <v>132.71797599999999</v>
      </c>
      <c r="L77" s="179">
        <v>9307.3770239999994</v>
      </c>
      <c r="M77" s="179">
        <v>9307.3770239999994</v>
      </c>
      <c r="N77" s="244"/>
      <c r="O77" s="244"/>
      <c r="P77" s="144" t="s">
        <v>350</v>
      </c>
      <c r="Q77" s="179">
        <v>9440.0949999999993</v>
      </c>
      <c r="R77" s="179">
        <v>9440.0949999999993</v>
      </c>
      <c r="S77" s="179">
        <v>132.71797599999999</v>
      </c>
      <c r="T77" s="179">
        <v>132.71797599999999</v>
      </c>
      <c r="U77" s="179">
        <v>9307.3770239999994</v>
      </c>
      <c r="V77" s="179">
        <v>9307.3770239999994</v>
      </c>
      <c r="W77" s="244"/>
      <c r="X77" s="244"/>
      <c r="Y77" s="142" t="s">
        <v>15</v>
      </c>
      <c r="Z77" s="143" t="s">
        <v>237</v>
      </c>
      <c r="AA77" s="144">
        <v>7787810</v>
      </c>
      <c r="AB77" s="144" t="s">
        <v>320</v>
      </c>
      <c r="AC77" s="144" t="s">
        <v>369</v>
      </c>
      <c r="AD77" s="144" t="s">
        <v>438</v>
      </c>
      <c r="AE77" s="144" t="s">
        <v>350</v>
      </c>
      <c r="AF77" s="179">
        <v>9440.0949999999993</v>
      </c>
      <c r="AG77" s="179">
        <v>9440.0949999999993</v>
      </c>
      <c r="AH77" s="179">
        <v>132.71797599999999</v>
      </c>
      <c r="AI77" s="179">
        <v>132.71797599999999</v>
      </c>
      <c r="AJ77" s="179">
        <v>9307.3770239999994</v>
      </c>
      <c r="AK77" s="179">
        <v>9307.3770239999994</v>
      </c>
      <c r="AL77" s="179">
        <f t="shared" si="27"/>
        <v>-9307.3770239999994</v>
      </c>
      <c r="AM77" s="179">
        <f t="shared" si="28"/>
        <v>0</v>
      </c>
      <c r="AN77" s="179"/>
      <c r="AO77" s="179"/>
      <c r="AP77" s="179"/>
      <c r="AQ77" s="179"/>
      <c r="AR77" s="179"/>
      <c r="AS77" s="244"/>
      <c r="AT77" s="244"/>
      <c r="AU77" s="142" t="s">
        <v>15</v>
      </c>
      <c r="AV77" s="143" t="s">
        <v>237</v>
      </c>
      <c r="AW77" s="144">
        <v>7787810</v>
      </c>
      <c r="AX77" s="144" t="s">
        <v>320</v>
      </c>
      <c r="AY77" s="144" t="s">
        <v>369</v>
      </c>
      <c r="AZ77" s="144" t="s">
        <v>438</v>
      </c>
      <c r="BA77" s="144" t="s">
        <v>350</v>
      </c>
      <c r="BB77" s="179">
        <v>9440.0949999999993</v>
      </c>
      <c r="BC77" s="179">
        <v>9440.0949999999993</v>
      </c>
      <c r="BD77" s="179">
        <v>132.71797599999999</v>
      </c>
      <c r="BE77" s="179">
        <v>132.71797599999999</v>
      </c>
      <c r="BF77" s="179">
        <v>9307.3770239999994</v>
      </c>
      <c r="BG77" s="179">
        <v>9307.3770239999994</v>
      </c>
      <c r="BH77" s="179">
        <f t="shared" si="29"/>
        <v>-9307.3770239999994</v>
      </c>
      <c r="BI77" s="179">
        <f t="shared" si="137"/>
        <v>0</v>
      </c>
      <c r="BJ77" s="179"/>
      <c r="BK77" s="179"/>
      <c r="BL77" s="179"/>
      <c r="BM77" s="179"/>
      <c r="BN77" s="179"/>
      <c r="BO77" s="244"/>
      <c r="BP77" s="244"/>
      <c r="BQ77" s="144"/>
      <c r="BR77" s="250">
        <f t="shared" ref="BR77:BR137" si="138">BG77-AK77</f>
        <v>0</v>
      </c>
      <c r="BS77" s="250"/>
    </row>
    <row r="78" spans="1:74" ht="54" customHeight="1">
      <c r="A78" s="142" t="s">
        <v>15</v>
      </c>
      <c r="B78" s="143" t="s">
        <v>387</v>
      </c>
      <c r="C78" s="144">
        <v>7866531</v>
      </c>
      <c r="D78" s="144" t="s">
        <v>320</v>
      </c>
      <c r="E78" s="144" t="s">
        <v>239</v>
      </c>
      <c r="F78" s="144" t="s">
        <v>425</v>
      </c>
      <c r="G78" s="144" t="s">
        <v>352</v>
      </c>
      <c r="H78" s="179">
        <v>26350.925999999999</v>
      </c>
      <c r="I78" s="179">
        <v>26350.925999999999</v>
      </c>
      <c r="J78" s="179">
        <f t="shared" ref="J78" si="139">K78</f>
        <v>4825.2579610000003</v>
      </c>
      <c r="K78" s="179">
        <v>4825.2579610000003</v>
      </c>
      <c r="L78" s="179">
        <f t="shared" ref="L78" si="140">M78</f>
        <v>21525.668039</v>
      </c>
      <c r="M78" s="179">
        <f>I78-K78</f>
        <v>21525.668039</v>
      </c>
      <c r="N78" s="244"/>
      <c r="O78" s="244"/>
      <c r="P78" s="144" t="s">
        <v>352</v>
      </c>
      <c r="Q78" s="179">
        <v>26350.925999999999</v>
      </c>
      <c r="R78" s="179">
        <v>26350.925999999999</v>
      </c>
      <c r="S78" s="179">
        <f t="shared" ref="S78" si="141">T78</f>
        <v>4825.2579610000003</v>
      </c>
      <c r="T78" s="179">
        <v>4825.2579610000003</v>
      </c>
      <c r="U78" s="179">
        <f t="shared" ref="U78" si="142">V78</f>
        <v>21525.668039</v>
      </c>
      <c r="V78" s="179">
        <f>R78-T78</f>
        <v>21525.668039</v>
      </c>
      <c r="W78" s="244"/>
      <c r="X78" s="244"/>
      <c r="Y78" s="142" t="s">
        <v>15</v>
      </c>
      <c r="Z78" s="143" t="s">
        <v>387</v>
      </c>
      <c r="AA78" s="144">
        <v>7866531</v>
      </c>
      <c r="AB78" s="144" t="s">
        <v>320</v>
      </c>
      <c r="AC78" s="144" t="s">
        <v>239</v>
      </c>
      <c r="AD78" s="144" t="s">
        <v>435</v>
      </c>
      <c r="AE78" s="144" t="s">
        <v>352</v>
      </c>
      <c r="AF78" s="179">
        <v>26350.925999999999</v>
      </c>
      <c r="AG78" s="179">
        <v>26350.925999999999</v>
      </c>
      <c r="AH78" s="179">
        <f t="shared" ref="AH78" si="143">AI78</f>
        <v>4825.2579610000003</v>
      </c>
      <c r="AI78" s="179">
        <v>4825.2579610000003</v>
      </c>
      <c r="AJ78" s="179">
        <f t="shared" ref="AJ78" si="144">AK78</f>
        <v>21525.668039</v>
      </c>
      <c r="AK78" s="179">
        <f>AG78-AI78</f>
        <v>21525.668039</v>
      </c>
      <c r="AL78" s="179">
        <f t="shared" si="27"/>
        <v>-14036.210171999999</v>
      </c>
      <c r="AM78" s="179">
        <f t="shared" si="28"/>
        <v>7489.4578670000001</v>
      </c>
      <c r="AN78" s="179">
        <v>6489.4578670000001</v>
      </c>
      <c r="AO78" s="179">
        <v>1000</v>
      </c>
      <c r="AP78" s="179"/>
      <c r="AQ78" s="179"/>
      <c r="AR78" s="179"/>
      <c r="AS78" s="244"/>
      <c r="AT78" s="244"/>
      <c r="AU78" s="142" t="s">
        <v>15</v>
      </c>
      <c r="AV78" s="143" t="s">
        <v>387</v>
      </c>
      <c r="AW78" s="144">
        <v>7866531</v>
      </c>
      <c r="AX78" s="144" t="s">
        <v>320</v>
      </c>
      <c r="AY78" s="144" t="s">
        <v>239</v>
      </c>
      <c r="AZ78" s="144" t="s">
        <v>435</v>
      </c>
      <c r="BA78" s="144" t="s">
        <v>352</v>
      </c>
      <c r="BB78" s="179">
        <v>26350.925999999999</v>
      </c>
      <c r="BC78" s="179">
        <v>26350.925999999999</v>
      </c>
      <c r="BD78" s="179">
        <f t="shared" ref="BD78" si="145">BE78</f>
        <v>4825.2579610000003</v>
      </c>
      <c r="BE78" s="179">
        <v>4825.2579610000003</v>
      </c>
      <c r="BF78" s="179">
        <f t="shared" ref="BF78" si="146">BG78</f>
        <v>21525.668039</v>
      </c>
      <c r="BG78" s="179">
        <f>BC78-BE78</f>
        <v>21525.668039</v>
      </c>
      <c r="BH78" s="179">
        <f t="shared" si="29"/>
        <v>-14036.210171999999</v>
      </c>
      <c r="BI78" s="179">
        <f t="shared" si="137"/>
        <v>7489.4578670000001</v>
      </c>
      <c r="BJ78" s="179">
        <v>6489.4578670000001</v>
      </c>
      <c r="BK78" s="179">
        <v>1000</v>
      </c>
      <c r="BL78" s="179"/>
      <c r="BM78" s="179"/>
      <c r="BN78" s="179"/>
      <c r="BO78" s="244"/>
      <c r="BP78" s="244"/>
      <c r="BQ78" s="144"/>
      <c r="BR78" s="250">
        <f t="shared" si="138"/>
        <v>0</v>
      </c>
      <c r="BS78" s="250"/>
    </row>
    <row r="79" spans="1:74" ht="59.25" customHeight="1">
      <c r="A79" s="142" t="s">
        <v>15</v>
      </c>
      <c r="B79" s="143" t="s">
        <v>314</v>
      </c>
      <c r="C79" s="144">
        <v>7778421</v>
      </c>
      <c r="D79" s="144" t="s">
        <v>320</v>
      </c>
      <c r="E79" s="144" t="s">
        <v>235</v>
      </c>
      <c r="F79" s="144" t="s">
        <v>421</v>
      </c>
      <c r="G79" s="144" t="s">
        <v>370</v>
      </c>
      <c r="H79" s="179">
        <v>14063.574000000001</v>
      </c>
      <c r="I79" s="179">
        <v>12526.574000000001</v>
      </c>
      <c r="J79" s="179"/>
      <c r="K79" s="179"/>
      <c r="L79" s="179">
        <f>M79</f>
        <v>4805.3397399999994</v>
      </c>
      <c r="M79" s="179">
        <f>3344+1461.33974</f>
        <v>4805.3397399999994</v>
      </c>
      <c r="N79" s="244"/>
      <c r="O79" s="244"/>
      <c r="P79" s="144" t="s">
        <v>370</v>
      </c>
      <c r="Q79" s="179">
        <v>14063.574000000001</v>
      </c>
      <c r="R79" s="179">
        <v>12526.574000000001</v>
      </c>
      <c r="S79" s="179">
        <v>3344</v>
      </c>
      <c r="T79" s="179">
        <v>3344</v>
      </c>
      <c r="U79" s="179">
        <f>V79</f>
        <v>735.5080979999999</v>
      </c>
      <c r="V79" s="179">
        <f>1461.33974-725.831642</f>
        <v>735.5080979999999</v>
      </c>
      <c r="W79" s="244"/>
      <c r="X79" s="244"/>
      <c r="Y79" s="142" t="s">
        <v>15</v>
      </c>
      <c r="Z79" s="143" t="s">
        <v>314</v>
      </c>
      <c r="AA79" s="144">
        <v>7778421</v>
      </c>
      <c r="AB79" s="144" t="s">
        <v>320</v>
      </c>
      <c r="AC79" s="144" t="s">
        <v>235</v>
      </c>
      <c r="AD79" s="144" t="s">
        <v>423</v>
      </c>
      <c r="AE79" s="144" t="s">
        <v>370</v>
      </c>
      <c r="AF79" s="179">
        <v>14063.574000000001</v>
      </c>
      <c r="AG79" s="179">
        <v>12526.574000000001</v>
      </c>
      <c r="AH79" s="179">
        <v>3344</v>
      </c>
      <c r="AI79" s="179">
        <v>3344</v>
      </c>
      <c r="AJ79" s="179">
        <f>AK79</f>
        <v>735.5080979999999</v>
      </c>
      <c r="AK79" s="179">
        <f>1461.33974-725.831642</f>
        <v>735.5080979999999</v>
      </c>
      <c r="AL79" s="179">
        <f t="shared" si="27"/>
        <v>0</v>
      </c>
      <c r="AM79" s="179">
        <f t="shared" si="28"/>
        <v>735.5080979999999</v>
      </c>
      <c r="AN79" s="179">
        <v>735.5080979999999</v>
      </c>
      <c r="AO79" s="179"/>
      <c r="AP79" s="179"/>
      <c r="AQ79" s="179"/>
      <c r="AR79" s="179"/>
      <c r="AS79" s="244"/>
      <c r="AT79" s="244"/>
      <c r="AU79" s="142" t="s">
        <v>15</v>
      </c>
      <c r="AV79" s="143" t="s">
        <v>314</v>
      </c>
      <c r="AW79" s="144">
        <v>7778421</v>
      </c>
      <c r="AX79" s="144" t="s">
        <v>320</v>
      </c>
      <c r="AY79" s="144" t="s">
        <v>235</v>
      </c>
      <c r="AZ79" s="144" t="s">
        <v>423</v>
      </c>
      <c r="BA79" s="144" t="s">
        <v>370</v>
      </c>
      <c r="BB79" s="179">
        <v>14063.574000000001</v>
      </c>
      <c r="BC79" s="179">
        <v>12526.574000000001</v>
      </c>
      <c r="BD79" s="179">
        <v>3344</v>
      </c>
      <c r="BE79" s="179">
        <v>3344</v>
      </c>
      <c r="BF79" s="179">
        <f>BG79</f>
        <v>732.85799999999995</v>
      </c>
      <c r="BG79" s="179">
        <f>1461.33974-725.831642-2.650098</f>
        <v>732.85799999999995</v>
      </c>
      <c r="BH79" s="179">
        <f t="shared" si="29"/>
        <v>2.6500979999999572</v>
      </c>
      <c r="BI79" s="179">
        <f t="shared" si="137"/>
        <v>735.5080979999999</v>
      </c>
      <c r="BJ79" s="179">
        <v>735.5080979999999</v>
      </c>
      <c r="BK79" s="179"/>
      <c r="BL79" s="179"/>
      <c r="BM79" s="179"/>
      <c r="BN79" s="179"/>
      <c r="BO79" s="244"/>
      <c r="BP79" s="244"/>
      <c r="BQ79" s="144"/>
      <c r="BR79" s="250">
        <f t="shared" si="138"/>
        <v>-2.6500979999999572</v>
      </c>
      <c r="BS79" s="250"/>
      <c r="BU79" s="148" t="s">
        <v>452</v>
      </c>
    </row>
    <row r="80" spans="1:74" ht="73.5" customHeight="1">
      <c r="A80" s="142" t="s">
        <v>15</v>
      </c>
      <c r="B80" s="143" t="s">
        <v>337</v>
      </c>
      <c r="C80" s="144">
        <v>7562185</v>
      </c>
      <c r="D80" s="144" t="s">
        <v>320</v>
      </c>
      <c r="E80" s="144" t="s">
        <v>240</v>
      </c>
      <c r="F80" s="144" t="s">
        <v>423</v>
      </c>
      <c r="G80" s="144" t="s">
        <v>371</v>
      </c>
      <c r="H80" s="179">
        <v>4991.9328109999997</v>
      </c>
      <c r="I80" s="179">
        <v>4991.9328109999997</v>
      </c>
      <c r="J80" s="179"/>
      <c r="K80" s="179"/>
      <c r="L80" s="179">
        <f>M80</f>
        <v>542.97799999999995</v>
      </c>
      <c r="M80" s="179">
        <v>542.97799999999995</v>
      </c>
      <c r="N80" s="244"/>
      <c r="O80" s="244"/>
      <c r="P80" s="144" t="s">
        <v>371</v>
      </c>
      <c r="Q80" s="179">
        <v>4991.9328109999997</v>
      </c>
      <c r="R80" s="179">
        <v>4991.9328109999997</v>
      </c>
      <c r="S80" s="179"/>
      <c r="T80" s="179"/>
      <c r="U80" s="179">
        <f>V80</f>
        <v>542.97799999999995</v>
      </c>
      <c r="V80" s="179">
        <v>542.97799999999995</v>
      </c>
      <c r="W80" s="244"/>
      <c r="X80" s="244"/>
      <c r="Y80" s="142" t="s">
        <v>15</v>
      </c>
      <c r="Z80" s="143" t="s">
        <v>337</v>
      </c>
      <c r="AA80" s="144">
        <v>7562185</v>
      </c>
      <c r="AB80" s="144" t="s">
        <v>320</v>
      </c>
      <c r="AC80" s="144" t="s">
        <v>240</v>
      </c>
      <c r="AD80" s="144" t="s">
        <v>423</v>
      </c>
      <c r="AE80" s="144" t="s">
        <v>371</v>
      </c>
      <c r="AF80" s="179">
        <v>4991.9328109999997</v>
      </c>
      <c r="AG80" s="179">
        <v>4991.9328109999997</v>
      </c>
      <c r="AH80" s="179"/>
      <c r="AI80" s="179"/>
      <c r="AJ80" s="179">
        <f>AK80</f>
        <v>542.97799999999995</v>
      </c>
      <c r="AK80" s="179">
        <v>542.97799999999995</v>
      </c>
      <c r="AL80" s="179">
        <f t="shared" si="27"/>
        <v>0</v>
      </c>
      <c r="AM80" s="179">
        <f t="shared" si="28"/>
        <v>542.97799999999995</v>
      </c>
      <c r="AN80" s="179">
        <v>542.97799999999995</v>
      </c>
      <c r="AO80" s="179"/>
      <c r="AP80" s="179"/>
      <c r="AQ80" s="179"/>
      <c r="AR80" s="179"/>
      <c r="AS80" s="244"/>
      <c r="AT80" s="244"/>
      <c r="AU80" s="142" t="s">
        <v>15</v>
      </c>
      <c r="AV80" s="143" t="s">
        <v>337</v>
      </c>
      <c r="AW80" s="144">
        <v>7562185</v>
      </c>
      <c r="AX80" s="144" t="s">
        <v>320</v>
      </c>
      <c r="AY80" s="144" t="s">
        <v>240</v>
      </c>
      <c r="AZ80" s="144" t="s">
        <v>423</v>
      </c>
      <c r="BA80" s="144" t="s">
        <v>371</v>
      </c>
      <c r="BB80" s="179">
        <v>4991.9328109999997</v>
      </c>
      <c r="BC80" s="179">
        <v>4991.9328109999997</v>
      </c>
      <c r="BD80" s="179"/>
      <c r="BE80" s="179"/>
      <c r="BF80" s="179">
        <f>BG80</f>
        <v>542.97799999999995</v>
      </c>
      <c r="BG80" s="179">
        <v>542.97799999999995</v>
      </c>
      <c r="BH80" s="179">
        <f t="shared" si="29"/>
        <v>0</v>
      </c>
      <c r="BI80" s="179">
        <f t="shared" si="137"/>
        <v>542.97799999999995</v>
      </c>
      <c r="BJ80" s="179">
        <v>542.97799999999995</v>
      </c>
      <c r="BK80" s="179"/>
      <c r="BL80" s="179"/>
      <c r="BM80" s="179"/>
      <c r="BN80" s="179"/>
      <c r="BO80" s="244"/>
      <c r="BP80" s="244"/>
      <c r="BQ80" s="144"/>
      <c r="BR80" s="250">
        <f t="shared" si="138"/>
        <v>0</v>
      </c>
      <c r="BS80" s="250"/>
    </row>
    <row r="81" spans="1:74" s="222" customFormat="1" ht="66" customHeight="1">
      <c r="A81" s="142"/>
      <c r="B81" s="143"/>
      <c r="C81" s="144"/>
      <c r="D81" s="144"/>
      <c r="E81" s="144"/>
      <c r="F81" s="144"/>
      <c r="G81" s="144"/>
      <c r="H81" s="179"/>
      <c r="I81" s="179"/>
      <c r="J81" s="179"/>
      <c r="K81" s="179"/>
      <c r="L81" s="179"/>
      <c r="M81" s="179"/>
      <c r="N81" s="244"/>
      <c r="O81" s="244"/>
      <c r="P81" s="144"/>
      <c r="Q81" s="179"/>
      <c r="R81" s="179"/>
      <c r="S81" s="179"/>
      <c r="T81" s="179"/>
      <c r="U81" s="179"/>
      <c r="V81" s="179"/>
      <c r="W81" s="244"/>
      <c r="X81" s="244"/>
      <c r="Y81" s="142" t="s">
        <v>15</v>
      </c>
      <c r="Z81" s="143" t="s">
        <v>447</v>
      </c>
      <c r="AA81" s="144">
        <v>7864217</v>
      </c>
      <c r="AB81" s="144" t="s">
        <v>320</v>
      </c>
      <c r="AC81" s="144" t="s">
        <v>240</v>
      </c>
      <c r="AD81" s="144" t="s">
        <v>422</v>
      </c>
      <c r="AE81" s="144" t="s">
        <v>448</v>
      </c>
      <c r="AF81" s="179">
        <v>4200</v>
      </c>
      <c r="AG81" s="179">
        <v>4200</v>
      </c>
      <c r="AH81" s="179"/>
      <c r="AI81" s="179"/>
      <c r="AJ81" s="179"/>
      <c r="AK81" s="179"/>
      <c r="AL81" s="179"/>
      <c r="AM81" s="179"/>
      <c r="AN81" s="179"/>
      <c r="AO81" s="179"/>
      <c r="AP81" s="179"/>
      <c r="AQ81" s="179"/>
      <c r="AR81" s="179"/>
      <c r="AS81" s="244"/>
      <c r="AT81" s="244"/>
      <c r="AU81" s="142" t="s">
        <v>15</v>
      </c>
      <c r="AV81" s="143" t="s">
        <v>447</v>
      </c>
      <c r="AW81" s="144">
        <v>7864217</v>
      </c>
      <c r="AX81" s="144" t="s">
        <v>320</v>
      </c>
      <c r="AY81" s="144" t="s">
        <v>240</v>
      </c>
      <c r="AZ81" s="144" t="s">
        <v>422</v>
      </c>
      <c r="BA81" s="144" t="s">
        <v>448</v>
      </c>
      <c r="BB81" s="179">
        <v>4200</v>
      </c>
      <c r="BC81" s="179">
        <v>4200</v>
      </c>
      <c r="BD81" s="179">
        <f>BE81</f>
        <v>3666.4220000000005</v>
      </c>
      <c r="BE81" s="179">
        <f>4170.244007-503.822007</f>
        <v>3666.4220000000005</v>
      </c>
      <c r="BF81" s="179">
        <f>BG81</f>
        <v>49.880999999999972</v>
      </c>
      <c r="BG81" s="179">
        <f>503.822007-453.941007</f>
        <v>49.880999999999972</v>
      </c>
      <c r="BH81" s="179"/>
      <c r="BI81" s="179"/>
      <c r="BJ81" s="179"/>
      <c r="BK81" s="179"/>
      <c r="BL81" s="179"/>
      <c r="BM81" s="179"/>
      <c r="BN81" s="179"/>
      <c r="BO81" s="244"/>
      <c r="BP81" s="244"/>
      <c r="BQ81" s="144" t="s">
        <v>449</v>
      </c>
      <c r="BR81" s="250">
        <f t="shared" si="138"/>
        <v>49.880999999999972</v>
      </c>
      <c r="BS81" s="250"/>
    </row>
    <row r="82" spans="1:74" s="149" customFormat="1" ht="43.5" customHeight="1">
      <c r="A82" s="170" t="s">
        <v>47</v>
      </c>
      <c r="B82" s="171" t="s">
        <v>315</v>
      </c>
      <c r="C82" s="262"/>
      <c r="D82" s="262"/>
      <c r="E82" s="262"/>
      <c r="F82" s="262"/>
      <c r="G82" s="151">
        <f>SUM(G83:G88)</f>
        <v>0</v>
      </c>
      <c r="H82" s="178"/>
      <c r="I82" s="178"/>
      <c r="J82" s="178">
        <f t="shared" ref="J82:P82" si="147">SUM(J83:J96)</f>
        <v>0</v>
      </c>
      <c r="K82" s="178">
        <f t="shared" si="147"/>
        <v>0</v>
      </c>
      <c r="L82" s="178">
        <f t="shared" si="147"/>
        <v>92197.243766</v>
      </c>
      <c r="M82" s="178">
        <f t="shared" si="147"/>
        <v>92197.243766</v>
      </c>
      <c r="N82" s="178">
        <f t="shared" si="147"/>
        <v>0</v>
      </c>
      <c r="O82" s="178">
        <f t="shared" si="147"/>
        <v>0</v>
      </c>
      <c r="P82" s="178">
        <f t="shared" si="147"/>
        <v>0</v>
      </c>
      <c r="Q82" s="178"/>
      <c r="R82" s="178"/>
      <c r="S82" s="178">
        <f t="shared" ref="S82:U82" si="148">SUM(S83:S96)</f>
        <v>3702.227801</v>
      </c>
      <c r="T82" s="178">
        <f t="shared" si="148"/>
        <v>3702.227801</v>
      </c>
      <c r="U82" s="178">
        <f t="shared" si="148"/>
        <v>89383.057312999998</v>
      </c>
      <c r="V82" s="178">
        <f>SUM(V83:V96)</f>
        <v>89383.057312999998</v>
      </c>
      <c r="W82" s="178">
        <f t="shared" ref="W82:X82" si="149">SUM(W83:W96)</f>
        <v>0</v>
      </c>
      <c r="X82" s="178">
        <f t="shared" si="149"/>
        <v>0</v>
      </c>
      <c r="Y82" s="170" t="s">
        <v>47</v>
      </c>
      <c r="Z82" s="171" t="s">
        <v>315</v>
      </c>
      <c r="AA82" s="262"/>
      <c r="AB82" s="262"/>
      <c r="AC82" s="262"/>
      <c r="AD82" s="262"/>
      <c r="AE82" s="178">
        <f t="shared" ref="AE82" si="150">SUM(AE83:AE96)</f>
        <v>0</v>
      </c>
      <c r="AF82" s="178"/>
      <c r="AG82" s="178"/>
      <c r="AH82" s="178">
        <f>SUM(AH83:AH96)</f>
        <v>3702.227801</v>
      </c>
      <c r="AI82" s="178">
        <f>SUM(AI83:AI96)</f>
        <v>3702.227801</v>
      </c>
      <c r="AJ82" s="178">
        <f>SUM(AJ83:AJ96)</f>
        <v>81864.057312999998</v>
      </c>
      <c r="AK82" s="178">
        <f>SUM(AK83:AK96)</f>
        <v>81864.057312999998</v>
      </c>
      <c r="AL82" s="179">
        <f t="shared" si="27"/>
        <v>-76116.832588999998</v>
      </c>
      <c r="AM82" s="178">
        <f t="shared" ref="AM82:AT82" si="151">SUM(AM83:AM96)</f>
        <v>5747.2247239999997</v>
      </c>
      <c r="AN82" s="178">
        <f t="shared" si="151"/>
        <v>2365.2247240000002</v>
      </c>
      <c r="AO82" s="178">
        <f t="shared" si="151"/>
        <v>2200</v>
      </c>
      <c r="AP82" s="178">
        <f t="shared" si="151"/>
        <v>1182</v>
      </c>
      <c r="AQ82" s="178">
        <f t="shared" si="151"/>
        <v>0</v>
      </c>
      <c r="AR82" s="178">
        <f t="shared" si="151"/>
        <v>0</v>
      </c>
      <c r="AS82" s="178">
        <f t="shared" si="151"/>
        <v>0</v>
      </c>
      <c r="AT82" s="178">
        <f t="shared" si="151"/>
        <v>0</v>
      </c>
      <c r="AU82" s="170" t="s">
        <v>47</v>
      </c>
      <c r="AV82" s="171" t="s">
        <v>315</v>
      </c>
      <c r="AW82" s="262"/>
      <c r="AX82" s="262"/>
      <c r="AY82" s="262"/>
      <c r="AZ82" s="262"/>
      <c r="BA82" s="178">
        <f t="shared" ref="BA82" si="152">SUM(BA83:BA96)</f>
        <v>0</v>
      </c>
      <c r="BB82" s="178"/>
      <c r="BC82" s="178"/>
      <c r="BD82" s="178">
        <f t="shared" ref="BD82:BF82" si="153">SUM(BD83:BD106)</f>
        <v>3702.227801</v>
      </c>
      <c r="BE82" s="178">
        <f t="shared" si="153"/>
        <v>3702.227801</v>
      </c>
      <c r="BF82" s="178">
        <f t="shared" si="153"/>
        <v>207548.606069</v>
      </c>
      <c r="BG82" s="178">
        <f>SUM(BG83:BG106)</f>
        <v>207548.606069</v>
      </c>
      <c r="BH82" s="179">
        <f t="shared" si="29"/>
        <v>-201801.381345</v>
      </c>
      <c r="BI82" s="178">
        <f t="shared" ref="BI82:BP82" si="154">SUM(BI83:BI96)</f>
        <v>5747.2247239999997</v>
      </c>
      <c r="BJ82" s="178">
        <f t="shared" si="154"/>
        <v>2365.2247240000002</v>
      </c>
      <c r="BK82" s="178">
        <f t="shared" si="154"/>
        <v>2200</v>
      </c>
      <c r="BL82" s="178">
        <f t="shared" si="154"/>
        <v>1182</v>
      </c>
      <c r="BM82" s="178">
        <f t="shared" si="154"/>
        <v>0</v>
      </c>
      <c r="BN82" s="178">
        <f t="shared" si="154"/>
        <v>0</v>
      </c>
      <c r="BO82" s="178">
        <f t="shared" si="154"/>
        <v>0</v>
      </c>
      <c r="BP82" s="178">
        <f t="shared" si="154"/>
        <v>0</v>
      </c>
      <c r="BQ82" s="262"/>
      <c r="BR82" s="250">
        <f t="shared" si="138"/>
        <v>125684.548756</v>
      </c>
      <c r="BS82" s="250"/>
      <c r="BV82" s="196"/>
    </row>
    <row r="83" spans="1:74" ht="43.5" customHeight="1">
      <c r="A83" s="142" t="s">
        <v>312</v>
      </c>
      <c r="B83" s="143" t="s">
        <v>316</v>
      </c>
      <c r="C83" s="144"/>
      <c r="D83" s="144"/>
      <c r="E83" s="144" t="s">
        <v>239</v>
      </c>
      <c r="F83" s="144" t="s">
        <v>285</v>
      </c>
      <c r="G83" s="144"/>
      <c r="H83" s="179">
        <v>1000</v>
      </c>
      <c r="I83" s="179">
        <v>1000</v>
      </c>
      <c r="J83" s="179"/>
      <c r="K83" s="179"/>
      <c r="L83" s="179">
        <v>1000</v>
      </c>
      <c r="M83" s="179">
        <v>1000</v>
      </c>
      <c r="N83" s="244"/>
      <c r="O83" s="244"/>
      <c r="P83" s="144"/>
      <c r="Q83" s="179">
        <v>1000</v>
      </c>
      <c r="R83" s="179">
        <v>1000</v>
      </c>
      <c r="S83" s="179"/>
      <c r="T83" s="179"/>
      <c r="U83" s="179">
        <v>1000</v>
      </c>
      <c r="V83" s="179">
        <v>1000</v>
      </c>
      <c r="W83" s="244"/>
      <c r="X83" s="244"/>
      <c r="Y83" s="142" t="s">
        <v>312</v>
      </c>
      <c r="Z83" s="143" t="s">
        <v>316</v>
      </c>
      <c r="AA83" s="144"/>
      <c r="AB83" s="144"/>
      <c r="AC83" s="144" t="s">
        <v>239</v>
      </c>
      <c r="AD83" s="144"/>
      <c r="AE83" s="144"/>
      <c r="AF83" s="179">
        <v>1000</v>
      </c>
      <c r="AG83" s="179">
        <v>1000</v>
      </c>
      <c r="AH83" s="179"/>
      <c r="AI83" s="179"/>
      <c r="AJ83" s="179">
        <v>1000</v>
      </c>
      <c r="AK83" s="179">
        <v>1000</v>
      </c>
      <c r="AL83" s="179">
        <f t="shared" si="27"/>
        <v>-1000</v>
      </c>
      <c r="AM83" s="179">
        <f t="shared" si="28"/>
        <v>0</v>
      </c>
      <c r="AN83" s="179"/>
      <c r="AO83" s="179"/>
      <c r="AP83" s="179"/>
      <c r="AQ83" s="179"/>
      <c r="AR83" s="179"/>
      <c r="AS83" s="244"/>
      <c r="AT83" s="244"/>
      <c r="AU83" s="142" t="s">
        <v>312</v>
      </c>
      <c r="AV83" s="143" t="s">
        <v>316</v>
      </c>
      <c r="AW83" s="144"/>
      <c r="AX83" s="144"/>
      <c r="AY83" s="144" t="s">
        <v>239</v>
      </c>
      <c r="AZ83" s="144"/>
      <c r="BA83" s="144"/>
      <c r="BB83" s="179">
        <v>1000</v>
      </c>
      <c r="BC83" s="179">
        <v>1000</v>
      </c>
      <c r="BD83" s="179"/>
      <c r="BE83" s="179"/>
      <c r="BF83" s="179">
        <v>1000</v>
      </c>
      <c r="BG83" s="179">
        <v>1000</v>
      </c>
      <c r="BH83" s="179">
        <f t="shared" si="29"/>
        <v>-1000</v>
      </c>
      <c r="BI83" s="179">
        <f t="shared" ref="BI83:BI97" si="155">BJ83+BK83+BL83+BM83+BN83</f>
        <v>0</v>
      </c>
      <c r="BJ83" s="179"/>
      <c r="BK83" s="179"/>
      <c r="BL83" s="179"/>
      <c r="BM83" s="179"/>
      <c r="BN83" s="179"/>
      <c r="BO83" s="244"/>
      <c r="BP83" s="244"/>
      <c r="BQ83" s="144"/>
      <c r="BR83" s="250">
        <f t="shared" si="138"/>
        <v>0</v>
      </c>
      <c r="BS83" s="250"/>
    </row>
    <row r="84" spans="1:74" ht="58.5" customHeight="1">
      <c r="A84" s="142" t="s">
        <v>15</v>
      </c>
      <c r="B84" s="143" t="s">
        <v>238</v>
      </c>
      <c r="C84" s="144"/>
      <c r="D84" s="144" t="s">
        <v>320</v>
      </c>
      <c r="E84" s="144" t="s">
        <v>369</v>
      </c>
      <c r="F84" s="144" t="s">
        <v>285</v>
      </c>
      <c r="G84" s="144" t="s">
        <v>351</v>
      </c>
      <c r="H84" s="179">
        <v>12000</v>
      </c>
      <c r="I84" s="179">
        <v>12000</v>
      </c>
      <c r="J84" s="179">
        <v>0</v>
      </c>
      <c r="K84" s="179">
        <v>0</v>
      </c>
      <c r="L84" s="179">
        <v>12000</v>
      </c>
      <c r="M84" s="179">
        <v>12000</v>
      </c>
      <c r="N84" s="244"/>
      <c r="O84" s="244"/>
      <c r="P84" s="144" t="s">
        <v>351</v>
      </c>
      <c r="Q84" s="179">
        <v>12000</v>
      </c>
      <c r="R84" s="179">
        <v>12000</v>
      </c>
      <c r="S84" s="179">
        <v>0</v>
      </c>
      <c r="T84" s="179">
        <v>0</v>
      </c>
      <c r="U84" s="179">
        <v>12000</v>
      </c>
      <c r="V84" s="179">
        <v>12000</v>
      </c>
      <c r="W84" s="244"/>
      <c r="X84" s="244"/>
      <c r="Y84" s="142" t="s">
        <v>15</v>
      </c>
      <c r="Z84" s="143" t="s">
        <v>238</v>
      </c>
      <c r="AA84" s="144"/>
      <c r="AB84" s="144" t="s">
        <v>320</v>
      </c>
      <c r="AC84" s="144" t="s">
        <v>369</v>
      </c>
      <c r="AD84" s="144" t="s">
        <v>438</v>
      </c>
      <c r="AE84" s="144" t="s">
        <v>351</v>
      </c>
      <c r="AF84" s="179">
        <v>12000</v>
      </c>
      <c r="AG84" s="179">
        <v>12000</v>
      </c>
      <c r="AH84" s="179">
        <v>0</v>
      </c>
      <c r="AI84" s="179">
        <v>0</v>
      </c>
      <c r="AJ84" s="179">
        <v>12000</v>
      </c>
      <c r="AK84" s="179">
        <v>12000</v>
      </c>
      <c r="AL84" s="179">
        <f t="shared" si="27"/>
        <v>-12000</v>
      </c>
      <c r="AM84" s="179">
        <f t="shared" si="28"/>
        <v>0</v>
      </c>
      <c r="AN84" s="179"/>
      <c r="AO84" s="179"/>
      <c r="AP84" s="179"/>
      <c r="AQ84" s="179"/>
      <c r="AR84" s="179"/>
      <c r="AS84" s="244"/>
      <c r="AT84" s="244"/>
      <c r="AU84" s="142" t="s">
        <v>15</v>
      </c>
      <c r="AV84" s="143" t="s">
        <v>238</v>
      </c>
      <c r="AW84" s="144"/>
      <c r="AX84" s="144" t="s">
        <v>320</v>
      </c>
      <c r="AY84" s="144" t="s">
        <v>369</v>
      </c>
      <c r="AZ84" s="144" t="s">
        <v>438</v>
      </c>
      <c r="BA84" s="144" t="s">
        <v>351</v>
      </c>
      <c r="BB84" s="179">
        <v>12000</v>
      </c>
      <c r="BC84" s="179">
        <v>12000</v>
      </c>
      <c r="BD84" s="179">
        <v>0</v>
      </c>
      <c r="BE84" s="179">
        <v>0</v>
      </c>
      <c r="BF84" s="179">
        <v>12000</v>
      </c>
      <c r="BG84" s="179">
        <v>12000</v>
      </c>
      <c r="BH84" s="179">
        <f t="shared" si="29"/>
        <v>-12000</v>
      </c>
      <c r="BI84" s="179">
        <f t="shared" si="155"/>
        <v>0</v>
      </c>
      <c r="BJ84" s="179"/>
      <c r="BK84" s="179"/>
      <c r="BL84" s="179"/>
      <c r="BM84" s="179"/>
      <c r="BN84" s="179"/>
      <c r="BO84" s="244"/>
      <c r="BP84" s="244"/>
      <c r="BQ84" s="144"/>
      <c r="BR84" s="250">
        <f t="shared" si="138"/>
        <v>0</v>
      </c>
      <c r="BS84" s="250"/>
    </row>
    <row r="85" spans="1:74" ht="58.5" customHeight="1">
      <c r="A85" s="142" t="s">
        <v>312</v>
      </c>
      <c r="B85" s="143" t="s">
        <v>301</v>
      </c>
      <c r="C85" s="144"/>
      <c r="D85" s="144" t="s">
        <v>320</v>
      </c>
      <c r="E85" s="144" t="s">
        <v>280</v>
      </c>
      <c r="F85" s="144" t="s">
        <v>285</v>
      </c>
      <c r="G85" s="144" t="s">
        <v>359</v>
      </c>
      <c r="H85" s="179">
        <v>4967.05</v>
      </c>
      <c r="I85" s="179">
        <v>4967.05</v>
      </c>
      <c r="J85" s="179"/>
      <c r="K85" s="179"/>
      <c r="L85" s="179">
        <f>M85</f>
        <v>4325</v>
      </c>
      <c r="M85" s="179">
        <v>4325</v>
      </c>
      <c r="N85" s="244"/>
      <c r="O85" s="244"/>
      <c r="P85" s="144" t="s">
        <v>359</v>
      </c>
      <c r="Q85" s="179">
        <v>4967.05</v>
      </c>
      <c r="R85" s="179">
        <v>4967.05</v>
      </c>
      <c r="S85" s="179">
        <f>T85</f>
        <v>2110.7155379999999</v>
      </c>
      <c r="T85" s="179">
        <v>2110.7155379999999</v>
      </c>
      <c r="U85" s="179">
        <f>V85</f>
        <v>1986.3344620000003</v>
      </c>
      <c r="V85" s="179">
        <f>R85-S85-870</f>
        <v>1986.3344620000003</v>
      </c>
      <c r="W85" s="244"/>
      <c r="X85" s="244"/>
      <c r="Y85" s="142" t="s">
        <v>312</v>
      </c>
      <c r="Z85" s="143" t="s">
        <v>301</v>
      </c>
      <c r="AA85" s="144">
        <v>7902447</v>
      </c>
      <c r="AB85" s="144" t="s">
        <v>320</v>
      </c>
      <c r="AC85" s="144" t="s">
        <v>280</v>
      </c>
      <c r="AD85" s="144" t="s">
        <v>435</v>
      </c>
      <c r="AE85" s="144" t="s">
        <v>359</v>
      </c>
      <c r="AF85" s="179">
        <v>4967.05</v>
      </c>
      <c r="AG85" s="179">
        <v>4967.05</v>
      </c>
      <c r="AH85" s="179">
        <f>AI85</f>
        <v>2110.7155379999999</v>
      </c>
      <c r="AI85" s="179">
        <v>2110.7155379999999</v>
      </c>
      <c r="AJ85" s="179">
        <f>AK85</f>
        <v>1986.3344620000003</v>
      </c>
      <c r="AK85" s="179">
        <f>AG85-AH85-870</f>
        <v>1986.3344620000003</v>
      </c>
      <c r="AL85" s="179">
        <f t="shared" si="27"/>
        <v>-137.50282000000016</v>
      </c>
      <c r="AM85" s="179">
        <f t="shared" si="28"/>
        <v>1848.8316420000001</v>
      </c>
      <c r="AN85" s="179">
        <v>1725.8316420000001</v>
      </c>
      <c r="AO85" s="179">
        <v>123</v>
      </c>
      <c r="AP85" s="179"/>
      <c r="AQ85" s="179"/>
      <c r="AR85" s="179"/>
      <c r="AS85" s="244"/>
      <c r="AT85" s="244"/>
      <c r="AU85" s="142" t="s">
        <v>312</v>
      </c>
      <c r="AV85" s="143" t="s">
        <v>301</v>
      </c>
      <c r="AW85" s="144">
        <v>7902447</v>
      </c>
      <c r="AX85" s="144" t="s">
        <v>320</v>
      </c>
      <c r="AY85" s="144" t="s">
        <v>280</v>
      </c>
      <c r="AZ85" s="144" t="s">
        <v>435</v>
      </c>
      <c r="BA85" s="144" t="s">
        <v>359</v>
      </c>
      <c r="BB85" s="179">
        <v>4967.05</v>
      </c>
      <c r="BC85" s="179">
        <v>4967.05</v>
      </c>
      <c r="BD85" s="179">
        <f>BE85</f>
        <v>2110.7155379999999</v>
      </c>
      <c r="BE85" s="179">
        <v>2110.7155379999999</v>
      </c>
      <c r="BF85" s="179">
        <f>BG85</f>
        <v>1986.3344620000003</v>
      </c>
      <c r="BG85" s="179">
        <f>BC85-BD85-870</f>
        <v>1986.3344620000003</v>
      </c>
      <c r="BH85" s="179">
        <f t="shared" si="29"/>
        <v>-137.50282000000016</v>
      </c>
      <c r="BI85" s="179">
        <f t="shared" si="155"/>
        <v>1848.8316420000001</v>
      </c>
      <c r="BJ85" s="179">
        <v>1725.8316420000001</v>
      </c>
      <c r="BK85" s="179">
        <v>123</v>
      </c>
      <c r="BL85" s="179"/>
      <c r="BM85" s="179"/>
      <c r="BN85" s="179"/>
      <c r="BO85" s="244"/>
      <c r="BP85" s="244"/>
      <c r="BQ85" s="144"/>
      <c r="BR85" s="250">
        <f t="shared" si="138"/>
        <v>0</v>
      </c>
      <c r="BS85" s="250"/>
      <c r="BU85" s="238"/>
      <c r="BV85" s="200"/>
    </row>
    <row r="86" spans="1:74" ht="54" customHeight="1">
      <c r="A86" s="142" t="s">
        <v>15</v>
      </c>
      <c r="B86" s="143" t="s">
        <v>321</v>
      </c>
      <c r="C86" s="144"/>
      <c r="D86" s="144" t="s">
        <v>320</v>
      </c>
      <c r="E86" s="144" t="s">
        <v>281</v>
      </c>
      <c r="F86" s="144" t="s">
        <v>285</v>
      </c>
      <c r="G86" s="144" t="s">
        <v>402</v>
      </c>
      <c r="H86" s="179">
        <v>1292.1959999999999</v>
      </c>
      <c r="I86" s="179">
        <v>1292.1959999999999</v>
      </c>
      <c r="J86" s="179"/>
      <c r="K86" s="179"/>
      <c r="L86" s="179">
        <f>M86</f>
        <v>1292.1959999999999</v>
      </c>
      <c r="M86" s="179">
        <v>1292.1959999999999</v>
      </c>
      <c r="N86" s="244"/>
      <c r="O86" s="244"/>
      <c r="P86" s="144" t="s">
        <v>402</v>
      </c>
      <c r="Q86" s="179">
        <v>1292.1959999999999</v>
      </c>
      <c r="R86" s="179">
        <v>1292.1959999999999</v>
      </c>
      <c r="S86" s="179"/>
      <c r="T86" s="179"/>
      <c r="U86" s="179">
        <f>V86</f>
        <v>1292.1959999999999</v>
      </c>
      <c r="V86" s="179">
        <v>1292.1959999999999</v>
      </c>
      <c r="W86" s="244"/>
      <c r="X86" s="244"/>
      <c r="Y86" s="142" t="s">
        <v>15</v>
      </c>
      <c r="Z86" s="143" t="s">
        <v>321</v>
      </c>
      <c r="AA86" s="144">
        <v>7831369</v>
      </c>
      <c r="AB86" s="144" t="s">
        <v>320</v>
      </c>
      <c r="AC86" s="144" t="s">
        <v>281</v>
      </c>
      <c r="AD86" s="144" t="s">
        <v>434</v>
      </c>
      <c r="AE86" s="144" t="s">
        <v>402</v>
      </c>
      <c r="AF86" s="179">
        <v>1292.1959999999999</v>
      </c>
      <c r="AG86" s="179">
        <v>1292.1959999999999</v>
      </c>
      <c r="AH86" s="179"/>
      <c r="AI86" s="179"/>
      <c r="AJ86" s="179">
        <f>AK86</f>
        <v>1292.1959999999999</v>
      </c>
      <c r="AK86" s="179">
        <v>1292.1959999999999</v>
      </c>
      <c r="AL86" s="179">
        <f t="shared" ref="AL86:AL137" si="156">AM86-AK86</f>
        <v>-292.19599999999991</v>
      </c>
      <c r="AM86" s="179">
        <f t="shared" ref="AM86:AM137" si="157">AN86+AO86+AP86+AQ86+AR86</f>
        <v>1000</v>
      </c>
      <c r="AN86" s="179"/>
      <c r="AO86" s="179">
        <v>1000</v>
      </c>
      <c r="AP86" s="179"/>
      <c r="AQ86" s="179"/>
      <c r="AR86" s="179"/>
      <c r="AS86" s="244"/>
      <c r="AT86" s="244"/>
      <c r="AU86" s="142" t="s">
        <v>15</v>
      </c>
      <c r="AV86" s="143" t="s">
        <v>321</v>
      </c>
      <c r="AW86" s="144">
        <v>7831369</v>
      </c>
      <c r="AX86" s="144" t="s">
        <v>320</v>
      </c>
      <c r="AY86" s="144" t="s">
        <v>281</v>
      </c>
      <c r="AZ86" s="144" t="s">
        <v>434</v>
      </c>
      <c r="BA86" s="144" t="s">
        <v>402</v>
      </c>
      <c r="BB86" s="179">
        <v>1292.1959999999999</v>
      </c>
      <c r="BC86" s="179">
        <v>1292.1959999999999</v>
      </c>
      <c r="BD86" s="179"/>
      <c r="BE86" s="179"/>
      <c r="BF86" s="179">
        <f>BG86</f>
        <v>1184</v>
      </c>
      <c r="BG86" s="179">
        <v>1184</v>
      </c>
      <c r="BH86" s="179">
        <f t="shared" ref="BH86:BH137" si="158">BI86-BG86</f>
        <v>-184</v>
      </c>
      <c r="BI86" s="179">
        <f t="shared" si="155"/>
        <v>1000</v>
      </c>
      <c r="BJ86" s="179"/>
      <c r="BK86" s="179">
        <v>1000</v>
      </c>
      <c r="BL86" s="179"/>
      <c r="BM86" s="179"/>
      <c r="BN86" s="179"/>
      <c r="BO86" s="244"/>
      <c r="BP86" s="244"/>
      <c r="BQ86" s="157" t="s">
        <v>462</v>
      </c>
      <c r="BR86" s="250">
        <f t="shared" si="138"/>
        <v>-108.19599999999991</v>
      </c>
      <c r="BS86" s="250"/>
    </row>
    <row r="87" spans="1:74" ht="60" customHeight="1">
      <c r="A87" s="142" t="s">
        <v>15</v>
      </c>
      <c r="B87" s="143" t="s">
        <v>329</v>
      </c>
      <c r="C87" s="144"/>
      <c r="D87" s="144" t="s">
        <v>330</v>
      </c>
      <c r="E87" s="144" t="s">
        <v>369</v>
      </c>
      <c r="F87" s="144" t="s">
        <v>285</v>
      </c>
      <c r="G87" s="144" t="s">
        <v>383</v>
      </c>
      <c r="H87" s="179">
        <v>351.520915</v>
      </c>
      <c r="I87" s="179">
        <v>351.520915</v>
      </c>
      <c r="J87" s="179"/>
      <c r="K87" s="179"/>
      <c r="L87" s="179">
        <v>351.520915</v>
      </c>
      <c r="M87" s="179">
        <v>351.520915</v>
      </c>
      <c r="N87" s="244"/>
      <c r="O87" s="244"/>
      <c r="P87" s="144" t="s">
        <v>409</v>
      </c>
      <c r="Q87" s="179">
        <v>351.520915</v>
      </c>
      <c r="R87" s="179">
        <v>351.520915</v>
      </c>
      <c r="S87" s="179">
        <v>351.520915</v>
      </c>
      <c r="T87" s="179">
        <v>351.520915</v>
      </c>
      <c r="U87" s="179"/>
      <c r="V87" s="179"/>
      <c r="W87" s="244"/>
      <c r="X87" s="244"/>
      <c r="Y87" s="142" t="s">
        <v>15</v>
      </c>
      <c r="Z87" s="143" t="s">
        <v>329</v>
      </c>
      <c r="AA87" s="144">
        <v>7929896</v>
      </c>
      <c r="AB87" s="144" t="s">
        <v>330</v>
      </c>
      <c r="AC87" s="144" t="s">
        <v>369</v>
      </c>
      <c r="AD87" s="144">
        <v>2021</v>
      </c>
      <c r="AE87" s="144" t="s">
        <v>409</v>
      </c>
      <c r="AF87" s="179">
        <v>351.520915</v>
      </c>
      <c r="AG87" s="179">
        <v>351.520915</v>
      </c>
      <c r="AH87" s="179">
        <v>351.520915</v>
      </c>
      <c r="AI87" s="179">
        <v>351.520915</v>
      </c>
      <c r="AJ87" s="179"/>
      <c r="AK87" s="179"/>
      <c r="AL87" s="179">
        <f t="shared" si="156"/>
        <v>0</v>
      </c>
      <c r="AM87" s="179">
        <f t="shared" si="157"/>
        <v>0</v>
      </c>
      <c r="AN87" s="179"/>
      <c r="AO87" s="179"/>
      <c r="AP87" s="179"/>
      <c r="AQ87" s="179"/>
      <c r="AR87" s="179"/>
      <c r="AS87" s="244"/>
      <c r="AT87" s="244"/>
      <c r="AU87" s="142" t="s">
        <v>15</v>
      </c>
      <c r="AV87" s="143" t="s">
        <v>329</v>
      </c>
      <c r="AW87" s="144">
        <v>7929896</v>
      </c>
      <c r="AX87" s="144" t="s">
        <v>330</v>
      </c>
      <c r="AY87" s="144" t="s">
        <v>369</v>
      </c>
      <c r="AZ87" s="144">
        <v>2021</v>
      </c>
      <c r="BA87" s="144" t="s">
        <v>409</v>
      </c>
      <c r="BB87" s="179">
        <v>351.520915</v>
      </c>
      <c r="BC87" s="179">
        <v>351.520915</v>
      </c>
      <c r="BD87" s="179">
        <v>351.520915</v>
      </c>
      <c r="BE87" s="179">
        <v>351.520915</v>
      </c>
      <c r="BF87" s="179"/>
      <c r="BG87" s="179"/>
      <c r="BH87" s="179">
        <f t="shared" si="158"/>
        <v>0</v>
      </c>
      <c r="BI87" s="179">
        <f t="shared" si="155"/>
        <v>0</v>
      </c>
      <c r="BJ87" s="179"/>
      <c r="BK87" s="179"/>
      <c r="BL87" s="179"/>
      <c r="BM87" s="179"/>
      <c r="BN87" s="179"/>
      <c r="BO87" s="244"/>
      <c r="BP87" s="244"/>
      <c r="BQ87" s="157"/>
      <c r="BR87" s="250">
        <f t="shared" si="138"/>
        <v>0</v>
      </c>
      <c r="BS87" s="250"/>
    </row>
    <row r="88" spans="1:74" ht="78" customHeight="1">
      <c r="A88" s="142" t="s">
        <v>15</v>
      </c>
      <c r="B88" s="143" t="s">
        <v>338</v>
      </c>
      <c r="C88" s="144"/>
      <c r="D88" s="144" t="s">
        <v>320</v>
      </c>
      <c r="E88" s="144" t="s">
        <v>328</v>
      </c>
      <c r="F88" s="144" t="s">
        <v>285</v>
      </c>
      <c r="G88" s="144" t="s">
        <v>374</v>
      </c>
      <c r="H88" s="179">
        <v>11163</v>
      </c>
      <c r="I88" s="179">
        <v>11163</v>
      </c>
      <c r="J88" s="179"/>
      <c r="K88" s="179"/>
      <c r="L88" s="179">
        <f>11163-150-532.8-8810.034149</f>
        <v>1670.1658510000016</v>
      </c>
      <c r="M88" s="179">
        <f>11163-150-532.8-8810.034149</f>
        <v>1670.1658510000016</v>
      </c>
      <c r="N88" s="244"/>
      <c r="O88" s="244"/>
      <c r="P88" s="144" t="s">
        <v>408</v>
      </c>
      <c r="Q88" s="179">
        <v>11163</v>
      </c>
      <c r="R88" s="179">
        <v>11163</v>
      </c>
      <c r="S88" s="179"/>
      <c r="T88" s="179"/>
      <c r="U88" s="179">
        <f>11163-150-532.8-8810.034149</f>
        <v>1670.1658510000016</v>
      </c>
      <c r="V88" s="179">
        <f>11163-150-532.8-8810.034149</f>
        <v>1670.1658510000016</v>
      </c>
      <c r="W88" s="244"/>
      <c r="X88" s="244"/>
      <c r="Y88" s="142" t="s">
        <v>15</v>
      </c>
      <c r="Z88" s="143" t="s">
        <v>338</v>
      </c>
      <c r="AA88" s="144">
        <v>7928807</v>
      </c>
      <c r="AB88" s="144" t="s">
        <v>320</v>
      </c>
      <c r="AC88" s="144" t="s">
        <v>328</v>
      </c>
      <c r="AD88" s="144" t="s">
        <v>435</v>
      </c>
      <c r="AE88" s="144" t="s">
        <v>408</v>
      </c>
      <c r="AF88" s="179">
        <v>11163</v>
      </c>
      <c r="AG88" s="179">
        <v>11163</v>
      </c>
      <c r="AH88" s="179"/>
      <c r="AI88" s="179"/>
      <c r="AJ88" s="179">
        <f>11163-150-532.8-8810.034149</f>
        <v>1670.1658510000016</v>
      </c>
      <c r="AK88" s="179">
        <f>11163-150-532.8-8810.034149</f>
        <v>1670.1658510000016</v>
      </c>
      <c r="AL88" s="179">
        <f t="shared" si="156"/>
        <v>-921.77276900000152</v>
      </c>
      <c r="AM88" s="179">
        <f t="shared" si="157"/>
        <v>748.39308200000005</v>
      </c>
      <c r="AN88" s="179">
        <v>639.39308200000005</v>
      </c>
      <c r="AO88" s="179">
        <v>109</v>
      </c>
      <c r="AP88" s="179"/>
      <c r="AQ88" s="179"/>
      <c r="AR88" s="179"/>
      <c r="AS88" s="244"/>
      <c r="AT88" s="244"/>
      <c r="AU88" s="142" t="s">
        <v>15</v>
      </c>
      <c r="AV88" s="143" t="s">
        <v>338</v>
      </c>
      <c r="AW88" s="144">
        <v>7928807</v>
      </c>
      <c r="AX88" s="144" t="s">
        <v>320</v>
      </c>
      <c r="AY88" s="144" t="s">
        <v>328</v>
      </c>
      <c r="AZ88" s="144" t="s">
        <v>435</v>
      </c>
      <c r="BA88" s="144" t="s">
        <v>408</v>
      </c>
      <c r="BB88" s="179">
        <v>11163</v>
      </c>
      <c r="BC88" s="179">
        <v>11163</v>
      </c>
      <c r="BD88" s="179"/>
      <c r="BE88" s="179"/>
      <c r="BF88" s="179">
        <f>11163-150-532.8-8810.034149</f>
        <v>1670.1658510000016</v>
      </c>
      <c r="BG88" s="179">
        <f>11163-150-532.8-8810.034149</f>
        <v>1670.1658510000016</v>
      </c>
      <c r="BH88" s="179">
        <f t="shared" si="158"/>
        <v>-921.77276900000152</v>
      </c>
      <c r="BI88" s="179">
        <f t="shared" si="155"/>
        <v>748.39308200000005</v>
      </c>
      <c r="BJ88" s="179">
        <v>639.39308200000005</v>
      </c>
      <c r="BK88" s="179">
        <v>109</v>
      </c>
      <c r="BL88" s="179"/>
      <c r="BM88" s="179"/>
      <c r="BN88" s="179"/>
      <c r="BO88" s="244"/>
      <c r="BP88" s="244"/>
      <c r="BQ88" s="157"/>
      <c r="BR88" s="250">
        <f t="shared" si="138"/>
        <v>0</v>
      </c>
      <c r="BS88" s="250"/>
    </row>
    <row r="89" spans="1:74" ht="57" customHeight="1">
      <c r="A89" s="142" t="s">
        <v>15</v>
      </c>
      <c r="B89" s="143" t="s">
        <v>339</v>
      </c>
      <c r="C89" s="144"/>
      <c r="D89" s="144" t="s">
        <v>320</v>
      </c>
      <c r="E89" s="144" t="s">
        <v>239</v>
      </c>
      <c r="F89" s="144" t="s">
        <v>285</v>
      </c>
      <c r="G89" s="144" t="s">
        <v>347</v>
      </c>
      <c r="H89" s="179">
        <v>43268</v>
      </c>
      <c r="I89" s="179">
        <v>43268</v>
      </c>
      <c r="J89" s="179"/>
      <c r="K89" s="179"/>
      <c r="L89" s="179">
        <f>M89</f>
        <v>4767.3609999999999</v>
      </c>
      <c r="M89" s="179">
        <v>4767.3609999999999</v>
      </c>
      <c r="N89" s="244"/>
      <c r="O89" s="244"/>
      <c r="P89" s="144" t="s">
        <v>347</v>
      </c>
      <c r="Q89" s="179">
        <v>43268</v>
      </c>
      <c r="R89" s="179">
        <v>43268</v>
      </c>
      <c r="S89" s="179"/>
      <c r="T89" s="179"/>
      <c r="U89" s="179">
        <f>V89</f>
        <v>4767.3609999999999</v>
      </c>
      <c r="V89" s="179">
        <v>4767.3609999999999</v>
      </c>
      <c r="W89" s="244"/>
      <c r="X89" s="244"/>
      <c r="Y89" s="142" t="s">
        <v>15</v>
      </c>
      <c r="Z89" s="143" t="s">
        <v>339</v>
      </c>
      <c r="AA89" s="144">
        <v>7910754</v>
      </c>
      <c r="AB89" s="144" t="s">
        <v>320</v>
      </c>
      <c r="AC89" s="144" t="s">
        <v>239</v>
      </c>
      <c r="AD89" s="144" t="s">
        <v>434</v>
      </c>
      <c r="AE89" s="144" t="s">
        <v>347</v>
      </c>
      <c r="AF89" s="179">
        <v>43268</v>
      </c>
      <c r="AG89" s="179">
        <v>4767.3609999999999</v>
      </c>
      <c r="AH89" s="179"/>
      <c r="AI89" s="179"/>
      <c r="AJ89" s="179">
        <f>AK89</f>
        <v>4767.3609999999999</v>
      </c>
      <c r="AK89" s="179">
        <v>4767.3609999999999</v>
      </c>
      <c r="AL89" s="179">
        <f t="shared" si="156"/>
        <v>-4767.3609999999999</v>
      </c>
      <c r="AM89" s="179">
        <f t="shared" si="157"/>
        <v>0</v>
      </c>
      <c r="AN89" s="179"/>
      <c r="AO89" s="179"/>
      <c r="AP89" s="179"/>
      <c r="AQ89" s="179"/>
      <c r="AR89" s="179"/>
      <c r="AS89" s="244"/>
      <c r="AT89" s="244"/>
      <c r="AU89" s="142" t="s">
        <v>15</v>
      </c>
      <c r="AV89" s="143" t="s">
        <v>339</v>
      </c>
      <c r="AW89" s="144">
        <v>7910754</v>
      </c>
      <c r="AX89" s="144" t="s">
        <v>320</v>
      </c>
      <c r="AY89" s="144" t="s">
        <v>239</v>
      </c>
      <c r="AZ89" s="144" t="s">
        <v>434</v>
      </c>
      <c r="BA89" s="144" t="s">
        <v>347</v>
      </c>
      <c r="BB89" s="179">
        <v>43268</v>
      </c>
      <c r="BC89" s="179">
        <v>4767.3609999999999</v>
      </c>
      <c r="BD89" s="179"/>
      <c r="BE89" s="179"/>
      <c r="BF89" s="179">
        <f>BG89</f>
        <v>4767.3609999999999</v>
      </c>
      <c r="BG89" s="179">
        <v>4767.3609999999999</v>
      </c>
      <c r="BH89" s="179">
        <f t="shared" si="158"/>
        <v>-4767.3609999999999</v>
      </c>
      <c r="BI89" s="179">
        <f t="shared" si="155"/>
        <v>0</v>
      </c>
      <c r="BJ89" s="179"/>
      <c r="BK89" s="179"/>
      <c r="BL89" s="179"/>
      <c r="BM89" s="179"/>
      <c r="BN89" s="179"/>
      <c r="BO89" s="244"/>
      <c r="BP89" s="244"/>
      <c r="BQ89" s="157"/>
      <c r="BR89" s="250">
        <f t="shared" si="138"/>
        <v>0</v>
      </c>
      <c r="BS89" s="250"/>
      <c r="BV89" s="200"/>
    </row>
    <row r="90" spans="1:74" ht="57.75" customHeight="1">
      <c r="A90" s="142" t="s">
        <v>15</v>
      </c>
      <c r="B90" s="143" t="s">
        <v>340</v>
      </c>
      <c r="C90" s="144"/>
      <c r="D90" s="144" t="s">
        <v>320</v>
      </c>
      <c r="E90" s="144" t="s">
        <v>239</v>
      </c>
      <c r="F90" s="144" t="s">
        <v>285</v>
      </c>
      <c r="G90" s="144" t="s">
        <v>346</v>
      </c>
      <c r="H90" s="179">
        <f>I90</f>
        <v>104248</v>
      </c>
      <c r="I90" s="179">
        <v>104248</v>
      </c>
      <c r="J90" s="179"/>
      <c r="K90" s="179"/>
      <c r="L90" s="179">
        <f>M90</f>
        <v>34248</v>
      </c>
      <c r="M90" s="179">
        <f>104248-70000</f>
        <v>34248</v>
      </c>
      <c r="N90" s="244"/>
      <c r="O90" s="244"/>
      <c r="P90" s="144" t="s">
        <v>346</v>
      </c>
      <c r="Q90" s="179">
        <f>R90</f>
        <v>104248</v>
      </c>
      <c r="R90" s="179">
        <v>104248</v>
      </c>
      <c r="S90" s="179"/>
      <c r="T90" s="179"/>
      <c r="U90" s="179">
        <f>V90</f>
        <v>34148</v>
      </c>
      <c r="V90" s="179">
        <f>104248-70000-100</f>
        <v>34148</v>
      </c>
      <c r="W90" s="244"/>
      <c r="X90" s="244"/>
      <c r="Y90" s="142" t="s">
        <v>15</v>
      </c>
      <c r="Z90" s="143" t="s">
        <v>340</v>
      </c>
      <c r="AA90" s="144">
        <v>7713157</v>
      </c>
      <c r="AB90" s="144" t="s">
        <v>320</v>
      </c>
      <c r="AC90" s="144" t="s">
        <v>239</v>
      </c>
      <c r="AD90" s="144" t="s">
        <v>436</v>
      </c>
      <c r="AE90" s="144" t="s">
        <v>346</v>
      </c>
      <c r="AF90" s="179">
        <v>104248</v>
      </c>
      <c r="AG90" s="179">
        <f>34148+100</f>
        <v>34248</v>
      </c>
      <c r="AH90" s="179"/>
      <c r="AI90" s="179"/>
      <c r="AJ90" s="179">
        <f>AK90</f>
        <v>34148</v>
      </c>
      <c r="AK90" s="179">
        <v>34148</v>
      </c>
      <c r="AL90" s="179">
        <f t="shared" si="156"/>
        <v>-34148</v>
      </c>
      <c r="AM90" s="179">
        <f t="shared" si="157"/>
        <v>0</v>
      </c>
      <c r="AN90" s="179"/>
      <c r="AO90" s="179"/>
      <c r="AP90" s="179"/>
      <c r="AQ90" s="179"/>
      <c r="AR90" s="179"/>
      <c r="AS90" s="244"/>
      <c r="AT90" s="244"/>
      <c r="AU90" s="142" t="s">
        <v>15</v>
      </c>
      <c r="AV90" s="143" t="s">
        <v>340</v>
      </c>
      <c r="AW90" s="144">
        <v>7713157</v>
      </c>
      <c r="AX90" s="144" t="s">
        <v>320</v>
      </c>
      <c r="AY90" s="144" t="s">
        <v>239</v>
      </c>
      <c r="AZ90" s="144" t="s">
        <v>436</v>
      </c>
      <c r="BA90" s="144" t="s">
        <v>346</v>
      </c>
      <c r="BB90" s="179">
        <v>104248</v>
      </c>
      <c r="BC90" s="179">
        <f>34148+100</f>
        <v>34248</v>
      </c>
      <c r="BD90" s="179"/>
      <c r="BE90" s="179"/>
      <c r="BF90" s="179">
        <f>BG90</f>
        <v>34148</v>
      </c>
      <c r="BG90" s="179">
        <v>34148</v>
      </c>
      <c r="BH90" s="179">
        <f t="shared" si="158"/>
        <v>-34148</v>
      </c>
      <c r="BI90" s="179">
        <f t="shared" si="155"/>
        <v>0</v>
      </c>
      <c r="BJ90" s="179"/>
      <c r="BK90" s="179"/>
      <c r="BL90" s="179"/>
      <c r="BM90" s="179"/>
      <c r="BN90" s="179"/>
      <c r="BO90" s="244"/>
      <c r="BP90" s="244"/>
      <c r="BQ90" s="144"/>
      <c r="BR90" s="250">
        <f t="shared" si="138"/>
        <v>0</v>
      </c>
      <c r="BS90" s="250"/>
    </row>
    <row r="91" spans="1:74" ht="57.75" customHeight="1">
      <c r="A91" s="142" t="s">
        <v>15</v>
      </c>
      <c r="B91" s="143" t="s">
        <v>341</v>
      </c>
      <c r="C91" s="144"/>
      <c r="D91" s="144" t="s">
        <v>320</v>
      </c>
      <c r="E91" s="144" t="s">
        <v>239</v>
      </c>
      <c r="F91" s="144" t="s">
        <v>285</v>
      </c>
      <c r="G91" s="144" t="s">
        <v>345</v>
      </c>
      <c r="H91" s="179">
        <f>I91</f>
        <v>149882</v>
      </c>
      <c r="I91" s="179">
        <v>149882</v>
      </c>
      <c r="J91" s="179"/>
      <c r="K91" s="179"/>
      <c r="L91" s="179">
        <f>M91</f>
        <v>14882</v>
      </c>
      <c r="M91" s="179">
        <f>I91-135000</f>
        <v>14882</v>
      </c>
      <c r="N91" s="244"/>
      <c r="O91" s="244"/>
      <c r="P91" s="144" t="s">
        <v>345</v>
      </c>
      <c r="Q91" s="179">
        <f>R91</f>
        <v>149882</v>
      </c>
      <c r="R91" s="179">
        <v>149882</v>
      </c>
      <c r="S91" s="179"/>
      <c r="T91" s="179"/>
      <c r="U91" s="179">
        <f>V91</f>
        <v>14782</v>
      </c>
      <c r="V91" s="179">
        <f>R91-135000-100</f>
        <v>14782</v>
      </c>
      <c r="W91" s="244"/>
      <c r="X91" s="244"/>
      <c r="Y91" s="142" t="s">
        <v>15</v>
      </c>
      <c r="Z91" s="143" t="s">
        <v>341</v>
      </c>
      <c r="AA91" s="144">
        <v>7939028</v>
      </c>
      <c r="AB91" s="144" t="s">
        <v>320</v>
      </c>
      <c r="AC91" s="144" t="s">
        <v>239</v>
      </c>
      <c r="AD91" s="144" t="s">
        <v>437</v>
      </c>
      <c r="AE91" s="144" t="s">
        <v>345</v>
      </c>
      <c r="AF91" s="179">
        <v>149882</v>
      </c>
      <c r="AG91" s="179">
        <f>14782+100</f>
        <v>14882</v>
      </c>
      <c r="AH91" s="179"/>
      <c r="AI91" s="179"/>
      <c r="AJ91" s="179">
        <f>AK91</f>
        <v>14782</v>
      </c>
      <c r="AK91" s="179">
        <v>14782</v>
      </c>
      <c r="AL91" s="179">
        <f t="shared" si="156"/>
        <v>-14782</v>
      </c>
      <c r="AM91" s="179">
        <f t="shared" si="157"/>
        <v>0</v>
      </c>
      <c r="AN91" s="179"/>
      <c r="AO91" s="179"/>
      <c r="AP91" s="179"/>
      <c r="AQ91" s="179"/>
      <c r="AR91" s="179"/>
      <c r="AS91" s="244"/>
      <c r="AT91" s="244"/>
      <c r="AU91" s="142" t="s">
        <v>15</v>
      </c>
      <c r="AV91" s="143" t="s">
        <v>341</v>
      </c>
      <c r="AW91" s="144">
        <v>7939028</v>
      </c>
      <c r="AX91" s="144" t="s">
        <v>320</v>
      </c>
      <c r="AY91" s="144" t="s">
        <v>239</v>
      </c>
      <c r="AZ91" s="144" t="s">
        <v>437</v>
      </c>
      <c r="BA91" s="144" t="s">
        <v>345</v>
      </c>
      <c r="BB91" s="179">
        <v>149882</v>
      </c>
      <c r="BC91" s="179">
        <f>14782+100</f>
        <v>14882</v>
      </c>
      <c r="BD91" s="179"/>
      <c r="BE91" s="179"/>
      <c r="BF91" s="179">
        <f>BG91</f>
        <v>14782</v>
      </c>
      <c r="BG91" s="179">
        <v>14782</v>
      </c>
      <c r="BH91" s="179">
        <f t="shared" si="158"/>
        <v>-14782</v>
      </c>
      <c r="BI91" s="179">
        <f t="shared" si="155"/>
        <v>0</v>
      </c>
      <c r="BJ91" s="179"/>
      <c r="BK91" s="179"/>
      <c r="BL91" s="179"/>
      <c r="BM91" s="179"/>
      <c r="BN91" s="179"/>
      <c r="BO91" s="244"/>
      <c r="BP91" s="244"/>
      <c r="BQ91" s="144"/>
      <c r="BR91" s="250">
        <f t="shared" si="138"/>
        <v>0</v>
      </c>
      <c r="BS91" s="250"/>
    </row>
    <row r="92" spans="1:74" ht="57.75" customHeight="1">
      <c r="A92" s="142" t="s">
        <v>15</v>
      </c>
      <c r="B92" s="146" t="s">
        <v>303</v>
      </c>
      <c r="C92" s="144"/>
      <c r="D92" s="144" t="s">
        <v>320</v>
      </c>
      <c r="E92" s="144" t="s">
        <v>240</v>
      </c>
      <c r="F92" s="142" t="str">
        <f>F91</f>
        <v>2021-2025</v>
      </c>
      <c r="G92" s="144" t="s">
        <v>376</v>
      </c>
      <c r="H92" s="179">
        <v>4842</v>
      </c>
      <c r="I92" s="179">
        <v>4842</v>
      </c>
      <c r="J92" s="179"/>
      <c r="K92" s="179"/>
      <c r="L92" s="179">
        <v>4642</v>
      </c>
      <c r="M92" s="179">
        <v>4642</v>
      </c>
      <c r="N92" s="244"/>
      <c r="O92" s="244"/>
      <c r="P92" s="144" t="s">
        <v>376</v>
      </c>
      <c r="Q92" s="179">
        <v>4842</v>
      </c>
      <c r="R92" s="179">
        <v>4842</v>
      </c>
      <c r="S92" s="179"/>
      <c r="T92" s="179"/>
      <c r="U92" s="179">
        <v>4642</v>
      </c>
      <c r="V92" s="179">
        <v>4642</v>
      </c>
      <c r="W92" s="244"/>
      <c r="X92" s="244"/>
      <c r="Y92" s="142" t="s">
        <v>15</v>
      </c>
      <c r="Z92" s="146" t="s">
        <v>303</v>
      </c>
      <c r="AA92" s="144">
        <v>7910488</v>
      </c>
      <c r="AB92" s="144" t="s">
        <v>320</v>
      </c>
      <c r="AC92" s="144" t="s">
        <v>240</v>
      </c>
      <c r="AD92" s="144" t="s">
        <v>434</v>
      </c>
      <c r="AE92" s="144" t="s">
        <v>376</v>
      </c>
      <c r="AF92" s="179">
        <v>4842</v>
      </c>
      <c r="AG92" s="179">
        <v>4842</v>
      </c>
      <c r="AH92" s="179"/>
      <c r="AI92" s="179"/>
      <c r="AJ92" s="179">
        <f>AK92</f>
        <v>539</v>
      </c>
      <c r="AK92" s="179">
        <f>357+182</f>
        <v>539</v>
      </c>
      <c r="AL92" s="179">
        <f t="shared" si="156"/>
        <v>-182</v>
      </c>
      <c r="AM92" s="179">
        <f t="shared" si="157"/>
        <v>357</v>
      </c>
      <c r="AN92" s="179"/>
      <c r="AO92" s="179">
        <v>357</v>
      </c>
      <c r="AP92" s="179"/>
      <c r="AQ92" s="179"/>
      <c r="AR92" s="179"/>
      <c r="AS92" s="244"/>
      <c r="AT92" s="244"/>
      <c r="AU92" s="142" t="s">
        <v>15</v>
      </c>
      <c r="AV92" s="146" t="s">
        <v>303</v>
      </c>
      <c r="AW92" s="144">
        <v>7910488</v>
      </c>
      <c r="AX92" s="144" t="s">
        <v>320</v>
      </c>
      <c r="AY92" s="144" t="s">
        <v>240</v>
      </c>
      <c r="AZ92" s="144" t="s">
        <v>434</v>
      </c>
      <c r="BA92" s="144" t="s">
        <v>376</v>
      </c>
      <c r="BB92" s="179">
        <v>4842</v>
      </c>
      <c r="BC92" s="179">
        <v>4842</v>
      </c>
      <c r="BD92" s="179"/>
      <c r="BE92" s="179"/>
      <c r="BF92" s="179">
        <f>BG92</f>
        <v>3009.8593299999998</v>
      </c>
      <c r="BG92" s="179">
        <v>3009.8593299999998</v>
      </c>
      <c r="BH92" s="179">
        <f t="shared" si="158"/>
        <v>-2652.8593299999998</v>
      </c>
      <c r="BI92" s="179">
        <f t="shared" si="155"/>
        <v>357</v>
      </c>
      <c r="BJ92" s="179"/>
      <c r="BK92" s="179">
        <v>357</v>
      </c>
      <c r="BL92" s="179"/>
      <c r="BM92" s="179"/>
      <c r="BN92" s="179"/>
      <c r="BO92" s="244"/>
      <c r="BP92" s="244"/>
      <c r="BQ92" s="144" t="s">
        <v>478</v>
      </c>
      <c r="BR92" s="250">
        <f t="shared" si="138"/>
        <v>2470.8593299999998</v>
      </c>
      <c r="BS92" s="250"/>
      <c r="BT92" s="238">
        <f>4827-BR44</f>
        <v>4658.5209999999997</v>
      </c>
      <c r="BU92" s="238">
        <f>BT92+453.941</f>
        <v>5112.4619999999995</v>
      </c>
      <c r="BV92" s="200" t="e">
        <f>BG92+BG123+#REF!+BG24</f>
        <v>#REF!</v>
      </c>
    </row>
    <row r="93" spans="1:74" ht="57.75" customHeight="1">
      <c r="A93" s="142" t="s">
        <v>15</v>
      </c>
      <c r="B93" s="146" t="s">
        <v>304</v>
      </c>
      <c r="C93" s="144"/>
      <c r="D93" s="144" t="s">
        <v>320</v>
      </c>
      <c r="E93" s="144" t="s">
        <v>240</v>
      </c>
      <c r="F93" s="142" t="e">
        <f>#REF!</f>
        <v>#REF!</v>
      </c>
      <c r="G93" s="144" t="s">
        <v>377</v>
      </c>
      <c r="H93" s="179">
        <v>6851</v>
      </c>
      <c r="I93" s="179">
        <v>6851</v>
      </c>
      <c r="J93" s="179"/>
      <c r="K93" s="179"/>
      <c r="L93" s="179">
        <v>6651</v>
      </c>
      <c r="M93" s="179">
        <v>6651</v>
      </c>
      <c r="N93" s="244"/>
      <c r="O93" s="244"/>
      <c r="P93" s="144" t="s">
        <v>377</v>
      </c>
      <c r="Q93" s="179">
        <v>6851</v>
      </c>
      <c r="R93" s="179">
        <v>6851</v>
      </c>
      <c r="S93" s="179"/>
      <c r="T93" s="179"/>
      <c r="U93" s="179">
        <v>6651</v>
      </c>
      <c r="V93" s="179">
        <v>6651</v>
      </c>
      <c r="W93" s="244"/>
      <c r="X93" s="244"/>
      <c r="Y93" s="142" t="s">
        <v>15</v>
      </c>
      <c r="Z93" s="146" t="s">
        <v>304</v>
      </c>
      <c r="AA93" s="144">
        <v>7913666</v>
      </c>
      <c r="AB93" s="144" t="s">
        <v>320</v>
      </c>
      <c r="AC93" s="144" t="s">
        <v>240</v>
      </c>
      <c r="AD93" s="144" t="s">
        <v>438</v>
      </c>
      <c r="AE93" s="144" t="s">
        <v>377</v>
      </c>
      <c r="AF93" s="179">
        <v>6851</v>
      </c>
      <c r="AG93" s="179">
        <v>6851</v>
      </c>
      <c r="AH93" s="179"/>
      <c r="AI93" s="179"/>
      <c r="AJ93" s="179">
        <f>AK93</f>
        <v>3311</v>
      </c>
      <c r="AK93" s="179">
        <f>1000+1500+811</f>
        <v>3311</v>
      </c>
      <c r="AL93" s="179">
        <f t="shared" si="156"/>
        <v>-3311</v>
      </c>
      <c r="AM93" s="179">
        <f t="shared" si="157"/>
        <v>0</v>
      </c>
      <c r="AN93" s="179"/>
      <c r="AO93" s="179"/>
      <c r="AP93" s="179"/>
      <c r="AQ93" s="179"/>
      <c r="AR93" s="179"/>
      <c r="AS93" s="244"/>
      <c r="AT93" s="244"/>
      <c r="AU93" s="142" t="s">
        <v>15</v>
      </c>
      <c r="AV93" s="146" t="s">
        <v>304</v>
      </c>
      <c r="AW93" s="144">
        <v>7913666</v>
      </c>
      <c r="AX93" s="144" t="s">
        <v>320</v>
      </c>
      <c r="AY93" s="144" t="s">
        <v>240</v>
      </c>
      <c r="AZ93" s="144" t="s">
        <v>434</v>
      </c>
      <c r="BA93" s="144" t="s">
        <v>496</v>
      </c>
      <c r="BB93" s="179">
        <f>BC93</f>
        <v>7947.1080000000002</v>
      </c>
      <c r="BC93" s="179">
        <v>7947.1080000000002</v>
      </c>
      <c r="BD93" s="179"/>
      <c r="BE93" s="179"/>
      <c r="BF93" s="179">
        <f>BG93</f>
        <v>7591.2830000000004</v>
      </c>
      <c r="BG93" s="179">
        <v>7591.2830000000004</v>
      </c>
      <c r="BH93" s="179">
        <f t="shared" si="158"/>
        <v>-7591.2830000000004</v>
      </c>
      <c r="BI93" s="179">
        <f t="shared" si="155"/>
        <v>0</v>
      </c>
      <c r="BJ93" s="179"/>
      <c r="BK93" s="179"/>
      <c r="BL93" s="179"/>
      <c r="BM93" s="179"/>
      <c r="BN93" s="179"/>
      <c r="BO93" s="244"/>
      <c r="BP93" s="244"/>
      <c r="BQ93" s="144" t="s">
        <v>480</v>
      </c>
      <c r="BR93" s="250">
        <f t="shared" si="138"/>
        <v>4280.2830000000004</v>
      </c>
      <c r="BS93" s="250"/>
      <c r="BU93" s="238">
        <f>BG93+BG124+BG137</f>
        <v>7591.2830000000004</v>
      </c>
      <c r="BV93" s="200">
        <f>BC93-200-155.825</f>
        <v>7591.2830000000004</v>
      </c>
    </row>
    <row r="94" spans="1:74" ht="57.75" customHeight="1">
      <c r="A94" s="142" t="s">
        <v>15</v>
      </c>
      <c r="B94" s="146" t="s">
        <v>305</v>
      </c>
      <c r="C94" s="144"/>
      <c r="D94" s="144" t="s">
        <v>320</v>
      </c>
      <c r="E94" s="144" t="s">
        <v>240</v>
      </c>
      <c r="F94" s="142" t="str">
        <f t="shared" ref="F94" si="159">F92</f>
        <v>2021-2025</v>
      </c>
      <c r="G94" s="144" t="s">
        <v>378</v>
      </c>
      <c r="H94" s="179">
        <v>3808</v>
      </c>
      <c r="I94" s="179">
        <v>3808</v>
      </c>
      <c r="J94" s="179"/>
      <c r="K94" s="179"/>
      <c r="L94" s="179">
        <v>611</v>
      </c>
      <c r="M94" s="179">
        <v>611</v>
      </c>
      <c r="N94" s="244"/>
      <c r="O94" s="244"/>
      <c r="P94" s="144" t="s">
        <v>378</v>
      </c>
      <c r="Q94" s="179">
        <v>3808</v>
      </c>
      <c r="R94" s="179">
        <v>3808</v>
      </c>
      <c r="S94" s="179"/>
      <c r="T94" s="179"/>
      <c r="U94" s="179">
        <v>611</v>
      </c>
      <c r="V94" s="179">
        <v>611</v>
      </c>
      <c r="W94" s="244"/>
      <c r="X94" s="244"/>
      <c r="Y94" s="142" t="s">
        <v>15</v>
      </c>
      <c r="Z94" s="146" t="s">
        <v>305</v>
      </c>
      <c r="AA94" s="144">
        <v>7909588</v>
      </c>
      <c r="AB94" s="144" t="s">
        <v>320</v>
      </c>
      <c r="AC94" s="144" t="s">
        <v>240</v>
      </c>
      <c r="AD94" s="144" t="s">
        <v>434</v>
      </c>
      <c r="AE94" s="144" t="s">
        <v>378</v>
      </c>
      <c r="AF94" s="179">
        <v>3808</v>
      </c>
      <c r="AG94" s="179">
        <v>3808</v>
      </c>
      <c r="AH94" s="179"/>
      <c r="AI94" s="179"/>
      <c r="AJ94" s="179">
        <v>611</v>
      </c>
      <c r="AK94" s="179">
        <v>611</v>
      </c>
      <c r="AL94" s="179">
        <f t="shared" si="156"/>
        <v>0</v>
      </c>
      <c r="AM94" s="179">
        <f t="shared" si="157"/>
        <v>611</v>
      </c>
      <c r="AN94" s="179"/>
      <c r="AO94" s="179">
        <v>611</v>
      </c>
      <c r="AP94" s="179"/>
      <c r="AQ94" s="179"/>
      <c r="AR94" s="179"/>
      <c r="AS94" s="244"/>
      <c r="AT94" s="244"/>
      <c r="AU94" s="142" t="s">
        <v>15</v>
      </c>
      <c r="AV94" s="146" t="s">
        <v>305</v>
      </c>
      <c r="AW94" s="144">
        <v>7909588</v>
      </c>
      <c r="AX94" s="144" t="s">
        <v>320</v>
      </c>
      <c r="AY94" s="144" t="s">
        <v>240</v>
      </c>
      <c r="AZ94" s="144" t="s">
        <v>434</v>
      </c>
      <c r="BA94" s="144" t="s">
        <v>378</v>
      </c>
      <c r="BB94" s="179">
        <v>3808</v>
      </c>
      <c r="BC94" s="179">
        <v>3808</v>
      </c>
      <c r="BD94" s="179"/>
      <c r="BE94" s="179"/>
      <c r="BF94" s="179">
        <v>611</v>
      </c>
      <c r="BG94" s="179">
        <v>611</v>
      </c>
      <c r="BH94" s="179">
        <f t="shared" si="158"/>
        <v>0</v>
      </c>
      <c r="BI94" s="179">
        <f t="shared" si="155"/>
        <v>611</v>
      </c>
      <c r="BJ94" s="179"/>
      <c r="BK94" s="179">
        <v>611</v>
      </c>
      <c r="BL94" s="179"/>
      <c r="BM94" s="179"/>
      <c r="BN94" s="179"/>
      <c r="BO94" s="244"/>
      <c r="BP94" s="244"/>
      <c r="BQ94" s="143"/>
      <c r="BR94" s="250">
        <f t="shared" si="138"/>
        <v>0</v>
      </c>
      <c r="BS94" s="250"/>
      <c r="BU94" s="238">
        <f>BG94+BG37+BG21</f>
        <v>3808</v>
      </c>
    </row>
    <row r="95" spans="1:74" ht="57.75" customHeight="1">
      <c r="A95" s="142" t="s">
        <v>15</v>
      </c>
      <c r="B95" s="146" t="s">
        <v>306</v>
      </c>
      <c r="C95" s="144"/>
      <c r="D95" s="144" t="s">
        <v>320</v>
      </c>
      <c r="E95" s="144" t="s">
        <v>240</v>
      </c>
      <c r="F95" s="142" t="str">
        <f>F94</f>
        <v>2021-2025</v>
      </c>
      <c r="G95" s="144" t="s">
        <v>379</v>
      </c>
      <c r="H95" s="179">
        <v>5957</v>
      </c>
      <c r="I95" s="179">
        <v>5957</v>
      </c>
      <c r="J95" s="179"/>
      <c r="K95" s="179"/>
      <c r="L95" s="179">
        <v>5757</v>
      </c>
      <c r="M95" s="179">
        <v>5757</v>
      </c>
      <c r="N95" s="244"/>
      <c r="O95" s="244"/>
      <c r="P95" s="144" t="s">
        <v>379</v>
      </c>
      <c r="Q95" s="179">
        <v>5957</v>
      </c>
      <c r="R95" s="179">
        <v>5957</v>
      </c>
      <c r="S95" s="179"/>
      <c r="T95" s="179"/>
      <c r="U95" s="179">
        <v>5757</v>
      </c>
      <c r="V95" s="179">
        <v>5757</v>
      </c>
      <c r="W95" s="244"/>
      <c r="X95" s="244"/>
      <c r="Y95" s="142" t="s">
        <v>15</v>
      </c>
      <c r="Z95" s="146" t="s">
        <v>306</v>
      </c>
      <c r="AA95" s="144">
        <v>7912507</v>
      </c>
      <c r="AB95" s="144" t="s">
        <v>320</v>
      </c>
      <c r="AC95" s="144" t="s">
        <v>240</v>
      </c>
      <c r="AD95" s="144" t="s">
        <v>438</v>
      </c>
      <c r="AE95" s="144" t="s">
        <v>379</v>
      </c>
      <c r="AF95" s="179">
        <v>5957</v>
      </c>
      <c r="AG95" s="179">
        <v>5957</v>
      </c>
      <c r="AH95" s="179"/>
      <c r="AI95" s="179"/>
      <c r="AJ95" s="179">
        <v>5757</v>
      </c>
      <c r="AK95" s="179">
        <v>5757</v>
      </c>
      <c r="AL95" s="179">
        <f t="shared" si="156"/>
        <v>-5757</v>
      </c>
      <c r="AM95" s="179">
        <f t="shared" si="157"/>
        <v>0</v>
      </c>
      <c r="AN95" s="179"/>
      <c r="AO95" s="179"/>
      <c r="AP95" s="179"/>
      <c r="AQ95" s="179"/>
      <c r="AR95" s="179"/>
      <c r="AS95" s="244"/>
      <c r="AT95" s="244"/>
      <c r="AU95" s="142" t="s">
        <v>15</v>
      </c>
      <c r="AV95" s="146" t="s">
        <v>306</v>
      </c>
      <c r="AW95" s="144">
        <v>7912507</v>
      </c>
      <c r="AX95" s="144" t="s">
        <v>320</v>
      </c>
      <c r="AY95" s="144" t="s">
        <v>240</v>
      </c>
      <c r="AZ95" s="144" t="s">
        <v>438</v>
      </c>
      <c r="BA95" s="144" t="s">
        <v>379</v>
      </c>
      <c r="BB95" s="179">
        <v>5957</v>
      </c>
      <c r="BC95" s="179">
        <v>5957</v>
      </c>
      <c r="BD95" s="179"/>
      <c r="BE95" s="179"/>
      <c r="BF95" s="179">
        <v>5757</v>
      </c>
      <c r="BG95" s="179">
        <v>5757</v>
      </c>
      <c r="BH95" s="179">
        <f t="shared" si="158"/>
        <v>-5757</v>
      </c>
      <c r="BI95" s="179">
        <f t="shared" si="155"/>
        <v>0</v>
      </c>
      <c r="BJ95" s="179"/>
      <c r="BK95" s="179"/>
      <c r="BL95" s="179"/>
      <c r="BM95" s="179"/>
      <c r="BN95" s="179"/>
      <c r="BO95" s="244"/>
      <c r="BP95" s="244"/>
      <c r="BQ95" s="143"/>
      <c r="BR95" s="250">
        <f t="shared" si="138"/>
        <v>0</v>
      </c>
      <c r="BS95" s="250"/>
      <c r="BU95" s="238">
        <f>BG95</f>
        <v>5757</v>
      </c>
    </row>
    <row r="96" spans="1:74" ht="54.75" customHeight="1">
      <c r="A96" s="142" t="s">
        <v>15</v>
      </c>
      <c r="B96" s="145" t="s">
        <v>293</v>
      </c>
      <c r="C96" s="144"/>
      <c r="D96" s="144" t="s">
        <v>320</v>
      </c>
      <c r="E96" s="157" t="s">
        <v>328</v>
      </c>
      <c r="F96" s="265" t="str">
        <f>F95</f>
        <v>2021-2025</v>
      </c>
      <c r="G96" s="157"/>
      <c r="H96" s="179"/>
      <c r="I96" s="179"/>
      <c r="J96" s="179"/>
      <c r="K96" s="179"/>
      <c r="L96" s="179"/>
      <c r="M96" s="179"/>
      <c r="N96" s="244"/>
      <c r="O96" s="244"/>
      <c r="P96" s="157" t="s">
        <v>382</v>
      </c>
      <c r="Q96" s="179">
        <v>8000</v>
      </c>
      <c r="R96" s="179">
        <v>8000</v>
      </c>
      <c r="S96" s="179">
        <f>T96</f>
        <v>1239.991348</v>
      </c>
      <c r="T96" s="179">
        <v>1239.991348</v>
      </c>
      <c r="U96" s="179">
        <f>1316-1240</f>
        <v>76</v>
      </c>
      <c r="V96" s="179">
        <f>U96</f>
        <v>76</v>
      </c>
      <c r="W96" s="244"/>
      <c r="X96" s="244"/>
      <c r="Y96" s="142" t="s">
        <v>15</v>
      </c>
      <c r="Z96" s="145" t="s">
        <v>293</v>
      </c>
      <c r="AA96" s="144">
        <v>7913664</v>
      </c>
      <c r="AB96" s="144" t="s">
        <v>320</v>
      </c>
      <c r="AC96" s="157" t="s">
        <v>328</v>
      </c>
      <c r="AD96" s="157" t="s">
        <v>435</v>
      </c>
      <c r="AE96" s="157" t="s">
        <v>382</v>
      </c>
      <c r="AF96" s="179">
        <v>8000</v>
      </c>
      <c r="AG96" s="179">
        <v>8000</v>
      </c>
      <c r="AH96" s="179">
        <f>AI96</f>
        <v>1239.991348</v>
      </c>
      <c r="AI96" s="179">
        <v>1239.991348</v>
      </c>
      <c r="AJ96" s="179"/>
      <c r="AK96" s="179"/>
      <c r="AL96" s="179">
        <f t="shared" si="156"/>
        <v>1182</v>
      </c>
      <c r="AM96" s="179">
        <f t="shared" si="157"/>
        <v>1182</v>
      </c>
      <c r="AN96" s="179"/>
      <c r="AO96" s="179"/>
      <c r="AP96" s="179">
        <v>1182</v>
      </c>
      <c r="AQ96" s="179"/>
      <c r="AR96" s="179"/>
      <c r="AS96" s="244"/>
      <c r="AT96" s="244"/>
      <c r="AU96" s="142" t="s">
        <v>15</v>
      </c>
      <c r="AV96" s="145" t="s">
        <v>293</v>
      </c>
      <c r="AW96" s="144">
        <v>7913664</v>
      </c>
      <c r="AX96" s="144" t="s">
        <v>320</v>
      </c>
      <c r="AY96" s="157" t="s">
        <v>328</v>
      </c>
      <c r="AZ96" s="157" t="s">
        <v>435</v>
      </c>
      <c r="BA96" s="157" t="s">
        <v>382</v>
      </c>
      <c r="BB96" s="179">
        <v>8000</v>
      </c>
      <c r="BC96" s="179">
        <v>8000</v>
      </c>
      <c r="BD96" s="179">
        <f>BE96</f>
        <v>1239.991348</v>
      </c>
      <c r="BE96" s="179">
        <v>1239.991348</v>
      </c>
      <c r="BF96" s="179">
        <f>BG96</f>
        <v>848.44324700000004</v>
      </c>
      <c r="BG96" s="179">
        <f>848.443247</f>
        <v>848.44324700000004</v>
      </c>
      <c r="BH96" s="179">
        <f t="shared" si="158"/>
        <v>333.55675299999996</v>
      </c>
      <c r="BI96" s="179">
        <f t="shared" si="155"/>
        <v>1182</v>
      </c>
      <c r="BJ96" s="179"/>
      <c r="BK96" s="179"/>
      <c r="BL96" s="179">
        <v>1182</v>
      </c>
      <c r="BM96" s="179"/>
      <c r="BN96" s="179"/>
      <c r="BO96" s="244"/>
      <c r="BP96" s="244"/>
      <c r="BQ96" s="144" t="s">
        <v>459</v>
      </c>
      <c r="BR96" s="250">
        <f t="shared" si="138"/>
        <v>848.44324700000004</v>
      </c>
      <c r="BS96" s="250"/>
      <c r="BV96" s="148">
        <v>76</v>
      </c>
    </row>
    <row r="97" spans="1:74" ht="54.75" customHeight="1">
      <c r="A97" s="142"/>
      <c r="B97" s="145"/>
      <c r="C97" s="144"/>
      <c r="D97" s="144"/>
      <c r="E97" s="157"/>
      <c r="F97" s="265"/>
      <c r="G97" s="157"/>
      <c r="H97" s="179"/>
      <c r="I97" s="179"/>
      <c r="J97" s="179"/>
      <c r="K97" s="179"/>
      <c r="L97" s="179"/>
      <c r="M97" s="179"/>
      <c r="N97" s="244"/>
      <c r="O97" s="244"/>
      <c r="P97" s="157"/>
      <c r="Q97" s="179"/>
      <c r="R97" s="179"/>
      <c r="S97" s="179"/>
      <c r="T97" s="179"/>
      <c r="U97" s="179"/>
      <c r="V97" s="179"/>
      <c r="W97" s="244"/>
      <c r="X97" s="244"/>
      <c r="Y97" s="142"/>
      <c r="Z97" s="145"/>
      <c r="AA97" s="144"/>
      <c r="AB97" s="144"/>
      <c r="AC97" s="157"/>
      <c r="AD97" s="157"/>
      <c r="AE97" s="157"/>
      <c r="AF97" s="179"/>
      <c r="AG97" s="179"/>
      <c r="AH97" s="179"/>
      <c r="AI97" s="179"/>
      <c r="AJ97" s="179"/>
      <c r="AK97" s="179"/>
      <c r="AL97" s="179"/>
      <c r="AM97" s="179"/>
      <c r="AN97" s="179"/>
      <c r="AO97" s="179"/>
      <c r="AP97" s="179"/>
      <c r="AQ97" s="179"/>
      <c r="AR97" s="179"/>
      <c r="AS97" s="244"/>
      <c r="AT97" s="244"/>
      <c r="AU97" s="142" t="s">
        <v>15</v>
      </c>
      <c r="AV97" s="145" t="s">
        <v>294</v>
      </c>
      <c r="AW97" s="144">
        <v>7916553</v>
      </c>
      <c r="AX97" s="144" t="s">
        <v>320</v>
      </c>
      <c r="AY97" s="157" t="s">
        <v>235</v>
      </c>
      <c r="AZ97" s="157" t="s">
        <v>435</v>
      </c>
      <c r="BA97" s="157" t="s">
        <v>344</v>
      </c>
      <c r="BB97" s="179">
        <f>BC97</f>
        <v>5160</v>
      </c>
      <c r="BC97" s="179">
        <v>5160</v>
      </c>
      <c r="BD97" s="179"/>
      <c r="BE97" s="179"/>
      <c r="BF97" s="179">
        <f>BG97</f>
        <v>2805</v>
      </c>
      <c r="BG97" s="179">
        <v>2805</v>
      </c>
      <c r="BH97" s="179">
        <f t="shared" si="158"/>
        <v>489</v>
      </c>
      <c r="BI97" s="179">
        <f t="shared" si="155"/>
        <v>3294</v>
      </c>
      <c r="BJ97" s="179">
        <v>279</v>
      </c>
      <c r="BK97" s="179">
        <v>1700</v>
      </c>
      <c r="BL97" s="179">
        <v>1315</v>
      </c>
      <c r="BM97" s="179"/>
      <c r="BN97" s="179"/>
      <c r="BO97" s="244"/>
      <c r="BP97" s="244"/>
      <c r="BQ97" s="144" t="s">
        <v>476</v>
      </c>
      <c r="BR97" s="250">
        <f t="shared" si="138"/>
        <v>2805</v>
      </c>
      <c r="BS97" s="250"/>
      <c r="BU97" s="238">
        <f>BG97+BG51+BG48</f>
        <v>5005</v>
      </c>
      <c r="BV97" s="148"/>
    </row>
    <row r="98" spans="1:74" ht="54.75" customHeight="1">
      <c r="A98" s="142"/>
      <c r="B98" s="145"/>
      <c r="C98" s="144"/>
      <c r="D98" s="144"/>
      <c r="E98" s="157"/>
      <c r="F98" s="265"/>
      <c r="G98" s="157"/>
      <c r="H98" s="179"/>
      <c r="I98" s="179"/>
      <c r="J98" s="179"/>
      <c r="K98" s="179"/>
      <c r="L98" s="179"/>
      <c r="M98" s="179"/>
      <c r="N98" s="244"/>
      <c r="O98" s="244"/>
      <c r="P98" s="157"/>
      <c r="Q98" s="179"/>
      <c r="R98" s="179"/>
      <c r="S98" s="179"/>
      <c r="T98" s="179"/>
      <c r="U98" s="179"/>
      <c r="V98" s="179"/>
      <c r="W98" s="244"/>
      <c r="X98" s="244"/>
      <c r="Y98" s="142"/>
      <c r="Z98" s="145"/>
      <c r="AA98" s="144"/>
      <c r="AB98" s="144"/>
      <c r="AC98" s="157"/>
      <c r="AD98" s="157"/>
      <c r="AE98" s="157"/>
      <c r="AF98" s="179"/>
      <c r="AG98" s="179"/>
      <c r="AH98" s="179"/>
      <c r="AI98" s="179"/>
      <c r="AJ98" s="179"/>
      <c r="AK98" s="179"/>
      <c r="AL98" s="179"/>
      <c r="AM98" s="179"/>
      <c r="AN98" s="179"/>
      <c r="AO98" s="179"/>
      <c r="AP98" s="179"/>
      <c r="AQ98" s="179"/>
      <c r="AR98" s="179"/>
      <c r="AS98" s="244"/>
      <c r="AT98" s="244"/>
      <c r="AU98" s="142" t="s">
        <v>15</v>
      </c>
      <c r="AV98" s="145" t="s">
        <v>336</v>
      </c>
      <c r="AW98" s="144">
        <v>7913665</v>
      </c>
      <c r="AX98" s="172" t="s">
        <v>320</v>
      </c>
      <c r="AY98" s="172" t="s">
        <v>240</v>
      </c>
      <c r="AZ98" s="157" t="s">
        <v>435</v>
      </c>
      <c r="BA98" s="172" t="s">
        <v>385</v>
      </c>
      <c r="BB98" s="179">
        <f>BC98</f>
        <v>4340</v>
      </c>
      <c r="BC98" s="179">
        <v>4340</v>
      </c>
      <c r="BD98" s="179"/>
      <c r="BE98" s="179"/>
      <c r="BF98" s="179">
        <f t="shared" ref="BF98:BF99" si="160">BG98</f>
        <v>2595</v>
      </c>
      <c r="BG98" s="179">
        <v>2595</v>
      </c>
      <c r="BH98" s="179">
        <f t="shared" si="158"/>
        <v>-249</v>
      </c>
      <c r="BI98" s="179">
        <f>BJ98+BK98+BL98+BM98+BN98</f>
        <v>2346</v>
      </c>
      <c r="BJ98" s="179">
        <v>606</v>
      </c>
      <c r="BK98" s="179">
        <v>870</v>
      </c>
      <c r="BL98" s="179">
        <v>870</v>
      </c>
      <c r="BM98" s="179"/>
      <c r="BN98" s="179"/>
      <c r="BO98" s="244"/>
      <c r="BP98" s="244"/>
      <c r="BQ98" s="144" t="s">
        <v>477</v>
      </c>
      <c r="BR98" s="250">
        <f t="shared" si="138"/>
        <v>2595</v>
      </c>
      <c r="BS98" s="250"/>
      <c r="BU98" s="238">
        <f>BG98+BG112+BG109</f>
        <v>4335</v>
      </c>
      <c r="BV98" s="148"/>
    </row>
    <row r="99" spans="1:74" ht="54.75" customHeight="1">
      <c r="A99" s="142"/>
      <c r="B99" s="145"/>
      <c r="C99" s="144"/>
      <c r="D99" s="144"/>
      <c r="E99" s="157"/>
      <c r="F99" s="265"/>
      <c r="G99" s="157"/>
      <c r="H99" s="179"/>
      <c r="I99" s="179"/>
      <c r="J99" s="179"/>
      <c r="K99" s="179"/>
      <c r="L99" s="179"/>
      <c r="M99" s="179"/>
      <c r="N99" s="244"/>
      <c r="O99" s="244"/>
      <c r="P99" s="157"/>
      <c r="Q99" s="179"/>
      <c r="R99" s="179"/>
      <c r="S99" s="179"/>
      <c r="T99" s="179"/>
      <c r="U99" s="179"/>
      <c r="V99" s="179"/>
      <c r="W99" s="244"/>
      <c r="X99" s="244"/>
      <c r="Y99" s="142"/>
      <c r="Z99" s="145"/>
      <c r="AA99" s="144"/>
      <c r="AB99" s="144"/>
      <c r="AC99" s="157"/>
      <c r="AD99" s="157"/>
      <c r="AE99" s="157"/>
      <c r="AF99" s="179"/>
      <c r="AG99" s="179"/>
      <c r="AH99" s="179"/>
      <c r="AI99" s="179"/>
      <c r="AJ99" s="179"/>
      <c r="AK99" s="179"/>
      <c r="AL99" s="179"/>
      <c r="AM99" s="179"/>
      <c r="AN99" s="179"/>
      <c r="AO99" s="179"/>
      <c r="AP99" s="179"/>
      <c r="AQ99" s="179"/>
      <c r="AR99" s="179"/>
      <c r="AS99" s="244"/>
      <c r="AT99" s="244"/>
      <c r="AU99" s="142" t="s">
        <v>15</v>
      </c>
      <c r="AV99" s="146" t="s">
        <v>286</v>
      </c>
      <c r="AW99" s="144">
        <v>7897882</v>
      </c>
      <c r="AX99" s="144" t="s">
        <v>320</v>
      </c>
      <c r="AY99" s="144" t="s">
        <v>240</v>
      </c>
      <c r="AZ99" s="144" t="s">
        <v>434</v>
      </c>
      <c r="BA99" s="144" t="s">
        <v>445</v>
      </c>
      <c r="BB99" s="179">
        <v>4154.7037659999996</v>
      </c>
      <c r="BC99" s="179">
        <v>4154.7037659999996</v>
      </c>
      <c r="BD99" s="179"/>
      <c r="BE99" s="179"/>
      <c r="BF99" s="179">
        <f t="shared" si="160"/>
        <v>2699.8890000000001</v>
      </c>
      <c r="BG99" s="179">
        <v>2699.8890000000001</v>
      </c>
      <c r="BH99" s="179">
        <f t="shared" si="158"/>
        <v>1455.1109999999999</v>
      </c>
      <c r="BI99" s="179">
        <f t="shared" ref="BI99:BI102" si="161">BJ99+BK99+BL99+BM99+BN99</f>
        <v>4155</v>
      </c>
      <c r="BJ99" s="179"/>
      <c r="BK99" s="179">
        <v>1000</v>
      </c>
      <c r="BL99" s="179">
        <v>2155</v>
      </c>
      <c r="BM99" s="179">
        <v>1000</v>
      </c>
      <c r="BN99" s="179"/>
      <c r="BO99" s="244"/>
      <c r="BP99" s="244"/>
      <c r="BQ99" s="144" t="s">
        <v>464</v>
      </c>
      <c r="BR99" s="250">
        <f t="shared" si="138"/>
        <v>2699.8890000000001</v>
      </c>
      <c r="BS99" s="250"/>
      <c r="BU99" s="238">
        <f>BG99+BG35+BG19</f>
        <v>3899.8890000000001</v>
      </c>
      <c r="BV99" s="148"/>
    </row>
    <row r="100" spans="1:74" ht="54.75" customHeight="1">
      <c r="A100" s="142"/>
      <c r="B100" s="145"/>
      <c r="C100" s="144"/>
      <c r="D100" s="144"/>
      <c r="E100" s="157"/>
      <c r="F100" s="265"/>
      <c r="G100" s="157"/>
      <c r="H100" s="179"/>
      <c r="I100" s="179"/>
      <c r="J100" s="179"/>
      <c r="K100" s="179"/>
      <c r="L100" s="179"/>
      <c r="M100" s="179"/>
      <c r="N100" s="244"/>
      <c r="O100" s="244"/>
      <c r="P100" s="157"/>
      <c r="Q100" s="179"/>
      <c r="R100" s="179"/>
      <c r="S100" s="179"/>
      <c r="T100" s="179"/>
      <c r="U100" s="179"/>
      <c r="V100" s="179"/>
      <c r="W100" s="244"/>
      <c r="X100" s="244"/>
      <c r="Y100" s="142"/>
      <c r="Z100" s="145"/>
      <c r="AA100" s="144"/>
      <c r="AB100" s="144"/>
      <c r="AC100" s="157"/>
      <c r="AD100" s="157"/>
      <c r="AE100" s="157"/>
      <c r="AF100" s="179"/>
      <c r="AG100" s="179"/>
      <c r="AH100" s="179"/>
      <c r="AI100" s="179"/>
      <c r="AJ100" s="179"/>
      <c r="AK100" s="179"/>
      <c r="AL100" s="179"/>
      <c r="AM100" s="179"/>
      <c r="AN100" s="179"/>
      <c r="AO100" s="179"/>
      <c r="AP100" s="179"/>
      <c r="AQ100" s="179"/>
      <c r="AR100" s="179"/>
      <c r="AS100" s="244"/>
      <c r="AT100" s="244"/>
      <c r="AU100" s="142" t="s">
        <v>15</v>
      </c>
      <c r="AV100" s="146" t="s">
        <v>289</v>
      </c>
      <c r="AW100" s="144">
        <v>7897881</v>
      </c>
      <c r="AX100" s="144" t="s">
        <v>320</v>
      </c>
      <c r="AY100" s="144" t="s">
        <v>240</v>
      </c>
      <c r="AZ100" s="144" t="s">
        <v>444</v>
      </c>
      <c r="BA100" s="144" t="s">
        <v>482</v>
      </c>
      <c r="BB100" s="179">
        <f>BC100</f>
        <v>1215.3340000000001</v>
      </c>
      <c r="BC100" s="179">
        <v>1215.3340000000001</v>
      </c>
      <c r="BD100" s="179"/>
      <c r="BE100" s="179"/>
      <c r="BF100" s="179">
        <f>BG100</f>
        <v>1069.461</v>
      </c>
      <c r="BG100" s="179">
        <v>1069.461</v>
      </c>
      <c r="BH100" s="179">
        <f t="shared" si="158"/>
        <v>7.5389999999999873</v>
      </c>
      <c r="BI100" s="179">
        <f t="shared" si="161"/>
        <v>1077</v>
      </c>
      <c r="BJ100" s="179"/>
      <c r="BK100" s="179"/>
      <c r="BL100" s="179">
        <v>1051</v>
      </c>
      <c r="BM100" s="179">
        <v>26</v>
      </c>
      <c r="BN100" s="179"/>
      <c r="BO100" s="244"/>
      <c r="BP100" s="244"/>
      <c r="BQ100" s="144" t="s">
        <v>487</v>
      </c>
      <c r="BR100" s="250">
        <f t="shared" si="138"/>
        <v>1069.461</v>
      </c>
      <c r="BS100" s="250"/>
      <c r="BV100" s="148"/>
    </row>
    <row r="101" spans="1:74" ht="54.75" customHeight="1">
      <c r="A101" s="142"/>
      <c r="B101" s="145"/>
      <c r="C101" s="144"/>
      <c r="D101" s="144"/>
      <c r="E101" s="157"/>
      <c r="F101" s="265"/>
      <c r="G101" s="157"/>
      <c r="H101" s="179"/>
      <c r="I101" s="179"/>
      <c r="J101" s="179"/>
      <c r="K101" s="179"/>
      <c r="L101" s="179"/>
      <c r="M101" s="179"/>
      <c r="N101" s="244"/>
      <c r="O101" s="244"/>
      <c r="P101" s="157"/>
      <c r="Q101" s="179"/>
      <c r="R101" s="179"/>
      <c r="S101" s="179"/>
      <c r="T101" s="179"/>
      <c r="U101" s="179"/>
      <c r="V101" s="179"/>
      <c r="W101" s="244"/>
      <c r="X101" s="244"/>
      <c r="Y101" s="142"/>
      <c r="Z101" s="145"/>
      <c r="AA101" s="144"/>
      <c r="AB101" s="144"/>
      <c r="AC101" s="157"/>
      <c r="AD101" s="157"/>
      <c r="AE101" s="157"/>
      <c r="AF101" s="179"/>
      <c r="AG101" s="179"/>
      <c r="AH101" s="179"/>
      <c r="AI101" s="179"/>
      <c r="AJ101" s="179"/>
      <c r="AK101" s="179"/>
      <c r="AL101" s="179"/>
      <c r="AM101" s="179"/>
      <c r="AN101" s="179"/>
      <c r="AO101" s="179"/>
      <c r="AP101" s="179"/>
      <c r="AQ101" s="179"/>
      <c r="AR101" s="179"/>
      <c r="AS101" s="244"/>
      <c r="AT101" s="244"/>
      <c r="AU101" s="142" t="s">
        <v>15</v>
      </c>
      <c r="AV101" s="143" t="s">
        <v>314</v>
      </c>
      <c r="AW101" s="144">
        <v>7778421</v>
      </c>
      <c r="AX101" s="144" t="s">
        <v>320</v>
      </c>
      <c r="AY101" s="144" t="s">
        <v>235</v>
      </c>
      <c r="AZ101" s="144" t="s">
        <v>423</v>
      </c>
      <c r="BA101" s="144" t="s">
        <v>370</v>
      </c>
      <c r="BB101" s="179">
        <v>14063.574000000001</v>
      </c>
      <c r="BC101" s="179">
        <v>12526.574000000001</v>
      </c>
      <c r="BD101" s="179"/>
      <c r="BE101" s="179"/>
      <c r="BF101" s="179">
        <f>BG101</f>
        <v>2.6500979999999998</v>
      </c>
      <c r="BG101" s="179">
        <v>2.6500979999999998</v>
      </c>
      <c r="BH101" s="179">
        <f t="shared" si="158"/>
        <v>732.85799999999995</v>
      </c>
      <c r="BI101" s="179">
        <f t="shared" si="161"/>
        <v>735.5080979999999</v>
      </c>
      <c r="BJ101" s="179">
        <v>735.5080979999999</v>
      </c>
      <c r="BK101" s="179"/>
      <c r="BL101" s="179"/>
      <c r="BM101" s="179"/>
      <c r="BN101" s="179"/>
      <c r="BO101" s="244"/>
      <c r="BP101" s="244"/>
      <c r="BQ101" s="144" t="s">
        <v>470</v>
      </c>
      <c r="BR101" s="250">
        <f t="shared" si="138"/>
        <v>2.6500979999999998</v>
      </c>
      <c r="BS101" s="250"/>
      <c r="BV101" s="148"/>
    </row>
    <row r="102" spans="1:74" ht="54.75" customHeight="1">
      <c r="A102" s="142"/>
      <c r="B102" s="145"/>
      <c r="C102" s="144"/>
      <c r="D102" s="144"/>
      <c r="E102" s="157"/>
      <c r="F102" s="265"/>
      <c r="G102" s="157"/>
      <c r="H102" s="179"/>
      <c r="I102" s="179"/>
      <c r="J102" s="179"/>
      <c r="K102" s="179"/>
      <c r="L102" s="179"/>
      <c r="M102" s="179"/>
      <c r="N102" s="244"/>
      <c r="O102" s="244"/>
      <c r="P102" s="157"/>
      <c r="Q102" s="179"/>
      <c r="R102" s="179"/>
      <c r="S102" s="179"/>
      <c r="T102" s="179"/>
      <c r="U102" s="179"/>
      <c r="V102" s="179"/>
      <c r="W102" s="244"/>
      <c r="X102" s="244"/>
      <c r="Y102" s="142"/>
      <c r="Z102" s="145"/>
      <c r="AA102" s="144"/>
      <c r="AB102" s="144"/>
      <c r="AC102" s="157"/>
      <c r="AD102" s="157"/>
      <c r="AE102" s="157"/>
      <c r="AF102" s="179"/>
      <c r="AG102" s="179"/>
      <c r="AH102" s="179"/>
      <c r="AI102" s="179"/>
      <c r="AJ102" s="179"/>
      <c r="AK102" s="179"/>
      <c r="AL102" s="179"/>
      <c r="AM102" s="179"/>
      <c r="AN102" s="179"/>
      <c r="AO102" s="179"/>
      <c r="AP102" s="179"/>
      <c r="AQ102" s="179"/>
      <c r="AR102" s="179"/>
      <c r="AS102" s="244"/>
      <c r="AT102" s="244"/>
      <c r="AU102" s="142" t="s">
        <v>15</v>
      </c>
      <c r="AV102" s="146" t="s">
        <v>288</v>
      </c>
      <c r="AW102" s="144">
        <v>7897880</v>
      </c>
      <c r="AX102" s="144" t="s">
        <v>320</v>
      </c>
      <c r="AY102" s="144" t="s">
        <v>240</v>
      </c>
      <c r="AZ102" s="144" t="s">
        <v>444</v>
      </c>
      <c r="BA102" s="144" t="s">
        <v>355</v>
      </c>
      <c r="BB102" s="179">
        <v>750</v>
      </c>
      <c r="BC102" s="179">
        <v>750</v>
      </c>
      <c r="BD102" s="179"/>
      <c r="BE102" s="179"/>
      <c r="BF102" s="179">
        <f>BG102</f>
        <v>699.56799999999998</v>
      </c>
      <c r="BG102" s="179">
        <v>699.56799999999998</v>
      </c>
      <c r="BH102" s="179">
        <f t="shared" si="158"/>
        <v>50.432000000000016</v>
      </c>
      <c r="BI102" s="179">
        <f t="shared" si="161"/>
        <v>750</v>
      </c>
      <c r="BJ102" s="179"/>
      <c r="BK102" s="179"/>
      <c r="BL102" s="179">
        <v>720</v>
      </c>
      <c r="BM102" s="179">
        <v>30</v>
      </c>
      <c r="BN102" s="179"/>
      <c r="BO102" s="244"/>
      <c r="BP102" s="244"/>
      <c r="BQ102" s="144" t="s">
        <v>465</v>
      </c>
      <c r="BR102" s="250">
        <f t="shared" si="138"/>
        <v>699.56799999999998</v>
      </c>
      <c r="BS102" s="250"/>
      <c r="BV102" s="148"/>
    </row>
    <row r="103" spans="1:74" ht="54.75" customHeight="1">
      <c r="A103" s="142"/>
      <c r="B103" s="145"/>
      <c r="C103" s="144"/>
      <c r="D103" s="144"/>
      <c r="E103" s="157"/>
      <c r="F103" s="265"/>
      <c r="G103" s="157"/>
      <c r="H103" s="179"/>
      <c r="I103" s="179"/>
      <c r="J103" s="179"/>
      <c r="K103" s="179"/>
      <c r="L103" s="179"/>
      <c r="M103" s="179"/>
      <c r="N103" s="244"/>
      <c r="O103" s="244"/>
      <c r="P103" s="157"/>
      <c r="Q103" s="179"/>
      <c r="R103" s="179"/>
      <c r="S103" s="179"/>
      <c r="T103" s="179"/>
      <c r="U103" s="179"/>
      <c r="V103" s="179"/>
      <c r="W103" s="244"/>
      <c r="X103" s="244"/>
      <c r="Y103" s="142"/>
      <c r="Z103" s="145"/>
      <c r="AA103" s="144"/>
      <c r="AB103" s="144"/>
      <c r="AC103" s="157"/>
      <c r="AD103" s="157"/>
      <c r="AE103" s="157"/>
      <c r="AF103" s="179"/>
      <c r="AG103" s="179"/>
      <c r="AH103" s="179"/>
      <c r="AI103" s="179"/>
      <c r="AJ103" s="179"/>
      <c r="AK103" s="179"/>
      <c r="AL103" s="179"/>
      <c r="AM103" s="179"/>
      <c r="AN103" s="179"/>
      <c r="AO103" s="179"/>
      <c r="AP103" s="179"/>
      <c r="AQ103" s="179"/>
      <c r="AR103" s="179"/>
      <c r="AS103" s="244"/>
      <c r="AT103" s="244"/>
      <c r="AU103" s="142" t="s">
        <v>15</v>
      </c>
      <c r="AV103" s="143" t="s">
        <v>486</v>
      </c>
      <c r="AW103" s="144"/>
      <c r="AX103" s="144" t="s">
        <v>320</v>
      </c>
      <c r="AY103" s="144" t="s">
        <v>240</v>
      </c>
      <c r="AZ103" s="144" t="s">
        <v>468</v>
      </c>
      <c r="BA103" s="193" t="s">
        <v>497</v>
      </c>
      <c r="BB103" s="179">
        <v>98798.546000000002</v>
      </c>
      <c r="BC103" s="179">
        <v>98798.546000000002</v>
      </c>
      <c r="BD103" s="179"/>
      <c r="BE103" s="179"/>
      <c r="BF103" s="179">
        <f>BG103</f>
        <v>96840.546000000002</v>
      </c>
      <c r="BG103" s="179">
        <f>BB103-BG70</f>
        <v>96840.546000000002</v>
      </c>
      <c r="BH103" s="179"/>
      <c r="BI103" s="179"/>
      <c r="BJ103" s="179"/>
      <c r="BK103" s="179"/>
      <c r="BL103" s="179"/>
      <c r="BM103" s="179"/>
      <c r="BN103" s="179"/>
      <c r="BO103" s="244"/>
      <c r="BP103" s="244"/>
      <c r="BQ103" s="144" t="s">
        <v>455</v>
      </c>
      <c r="BR103" s="250">
        <f t="shared" si="138"/>
        <v>96840.546000000002</v>
      </c>
      <c r="BS103" s="250"/>
      <c r="BV103" s="148"/>
    </row>
    <row r="104" spans="1:74" ht="54.75" customHeight="1">
      <c r="A104" s="142"/>
      <c r="B104" s="145"/>
      <c r="C104" s="144"/>
      <c r="D104" s="144"/>
      <c r="E104" s="157"/>
      <c r="F104" s="265"/>
      <c r="G104" s="157"/>
      <c r="H104" s="179"/>
      <c r="I104" s="179"/>
      <c r="J104" s="179"/>
      <c r="K104" s="179"/>
      <c r="L104" s="179"/>
      <c r="M104" s="179"/>
      <c r="N104" s="244"/>
      <c r="O104" s="244"/>
      <c r="P104" s="157"/>
      <c r="Q104" s="179"/>
      <c r="R104" s="179"/>
      <c r="S104" s="179"/>
      <c r="T104" s="179"/>
      <c r="U104" s="179"/>
      <c r="V104" s="179"/>
      <c r="W104" s="244"/>
      <c r="X104" s="244"/>
      <c r="Y104" s="142"/>
      <c r="Z104" s="145"/>
      <c r="AA104" s="144"/>
      <c r="AB104" s="144"/>
      <c r="AC104" s="157"/>
      <c r="AD104" s="157"/>
      <c r="AE104" s="157"/>
      <c r="AF104" s="179"/>
      <c r="AG104" s="179"/>
      <c r="AH104" s="179"/>
      <c r="AI104" s="179"/>
      <c r="AJ104" s="179"/>
      <c r="AK104" s="179"/>
      <c r="AL104" s="179"/>
      <c r="AM104" s="179"/>
      <c r="AN104" s="179"/>
      <c r="AO104" s="179"/>
      <c r="AP104" s="179"/>
      <c r="AQ104" s="179"/>
      <c r="AR104" s="179"/>
      <c r="AS104" s="244"/>
      <c r="AT104" s="244"/>
      <c r="AU104" s="142"/>
      <c r="AV104" s="143" t="s">
        <v>453</v>
      </c>
      <c r="AW104" s="144"/>
      <c r="AX104" s="144" t="s">
        <v>320</v>
      </c>
      <c r="AY104" s="144" t="s">
        <v>240</v>
      </c>
      <c r="AZ104" s="144" t="s">
        <v>469</v>
      </c>
      <c r="BA104" s="193" t="s">
        <v>498</v>
      </c>
      <c r="BB104" s="179">
        <v>7929.8429999999998</v>
      </c>
      <c r="BC104" s="179">
        <v>7929.8429999999998</v>
      </c>
      <c r="BD104" s="179"/>
      <c r="BE104" s="179"/>
      <c r="BF104" s="179">
        <f t="shared" ref="BF104:BF106" si="162">BG104</f>
        <v>7851.8429999999998</v>
      </c>
      <c r="BG104" s="179">
        <f>BB104-BG71</f>
        <v>7851.8429999999998</v>
      </c>
      <c r="BH104" s="179"/>
      <c r="BI104" s="179"/>
      <c r="BJ104" s="179"/>
      <c r="BK104" s="179"/>
      <c r="BL104" s="179"/>
      <c r="BM104" s="179"/>
      <c r="BN104" s="179"/>
      <c r="BO104" s="244"/>
      <c r="BP104" s="244"/>
      <c r="BQ104" s="144" t="s">
        <v>455</v>
      </c>
      <c r="BR104" s="250">
        <f t="shared" si="138"/>
        <v>7851.8429999999998</v>
      </c>
      <c r="BS104" s="250"/>
      <c r="BV104" s="148"/>
    </row>
    <row r="105" spans="1:74" ht="54.75" customHeight="1">
      <c r="A105" s="142"/>
      <c r="B105" s="145"/>
      <c r="C105" s="144"/>
      <c r="D105" s="144"/>
      <c r="E105" s="157"/>
      <c r="F105" s="265"/>
      <c r="G105" s="157"/>
      <c r="H105" s="179"/>
      <c r="I105" s="179"/>
      <c r="J105" s="179"/>
      <c r="K105" s="179"/>
      <c r="L105" s="179"/>
      <c r="M105" s="179"/>
      <c r="N105" s="244"/>
      <c r="O105" s="244"/>
      <c r="P105" s="157"/>
      <c r="Q105" s="179"/>
      <c r="R105" s="179"/>
      <c r="S105" s="179"/>
      <c r="T105" s="179"/>
      <c r="U105" s="179"/>
      <c r="V105" s="179"/>
      <c r="W105" s="244"/>
      <c r="X105" s="244"/>
      <c r="Y105" s="142"/>
      <c r="Z105" s="145"/>
      <c r="AA105" s="144"/>
      <c r="AB105" s="144"/>
      <c r="AC105" s="157"/>
      <c r="AD105" s="157"/>
      <c r="AE105" s="157"/>
      <c r="AF105" s="179"/>
      <c r="AG105" s="179"/>
      <c r="AH105" s="179"/>
      <c r="AI105" s="179"/>
      <c r="AJ105" s="179"/>
      <c r="AK105" s="179"/>
      <c r="AL105" s="179"/>
      <c r="AM105" s="179"/>
      <c r="AN105" s="179"/>
      <c r="AO105" s="179"/>
      <c r="AP105" s="179"/>
      <c r="AQ105" s="179"/>
      <c r="AR105" s="179"/>
      <c r="AS105" s="244"/>
      <c r="AT105" s="244"/>
      <c r="AU105" s="142" t="s">
        <v>15</v>
      </c>
      <c r="AV105" s="143" t="s">
        <v>454</v>
      </c>
      <c r="AW105" s="144"/>
      <c r="AX105" s="144" t="s">
        <v>320</v>
      </c>
      <c r="AY105" s="144" t="s">
        <v>239</v>
      </c>
      <c r="AZ105" s="144" t="s">
        <v>434</v>
      </c>
      <c r="BA105" s="193" t="s">
        <v>499</v>
      </c>
      <c r="BB105" s="179">
        <v>4927.8420809999998</v>
      </c>
      <c r="BC105" s="179">
        <v>4927.8419999999996</v>
      </c>
      <c r="BD105" s="179"/>
      <c r="BE105" s="179"/>
      <c r="BF105" s="179">
        <f t="shared" si="162"/>
        <v>3320.8420809999998</v>
      </c>
      <c r="BG105" s="179">
        <f>BB105-BG72</f>
        <v>3320.8420809999998</v>
      </c>
      <c r="BH105" s="179"/>
      <c r="BI105" s="179"/>
      <c r="BJ105" s="179"/>
      <c r="BK105" s="179"/>
      <c r="BL105" s="179"/>
      <c r="BM105" s="179"/>
      <c r="BN105" s="179"/>
      <c r="BO105" s="244"/>
      <c r="BP105" s="244"/>
      <c r="BQ105" s="144" t="s">
        <v>455</v>
      </c>
      <c r="BR105" s="250">
        <f t="shared" si="138"/>
        <v>3320.8420809999998</v>
      </c>
      <c r="BS105" s="250"/>
      <c r="BU105" s="238">
        <f>BG105+BG72</f>
        <v>4927.8420809999998</v>
      </c>
      <c r="BV105" s="148"/>
    </row>
    <row r="106" spans="1:74" ht="54.75" customHeight="1">
      <c r="A106" s="142"/>
      <c r="B106" s="145"/>
      <c r="C106" s="144"/>
      <c r="D106" s="144"/>
      <c r="E106" s="157"/>
      <c r="F106" s="265"/>
      <c r="G106" s="157"/>
      <c r="H106" s="179"/>
      <c r="I106" s="179"/>
      <c r="J106" s="179"/>
      <c r="K106" s="179"/>
      <c r="L106" s="179"/>
      <c r="M106" s="179"/>
      <c r="N106" s="244"/>
      <c r="O106" s="244"/>
      <c r="P106" s="157"/>
      <c r="Q106" s="179"/>
      <c r="R106" s="179"/>
      <c r="S106" s="179"/>
      <c r="T106" s="179"/>
      <c r="U106" s="179"/>
      <c r="V106" s="179"/>
      <c r="W106" s="244"/>
      <c r="X106" s="244"/>
      <c r="Y106" s="142"/>
      <c r="Z106" s="145"/>
      <c r="AA106" s="144"/>
      <c r="AB106" s="144"/>
      <c r="AC106" s="157"/>
      <c r="AD106" s="157"/>
      <c r="AE106" s="157"/>
      <c r="AF106" s="179"/>
      <c r="AG106" s="179"/>
      <c r="AH106" s="179"/>
      <c r="AI106" s="179"/>
      <c r="AJ106" s="179"/>
      <c r="AK106" s="179"/>
      <c r="AL106" s="179"/>
      <c r="AM106" s="179"/>
      <c r="AN106" s="179"/>
      <c r="AO106" s="179"/>
      <c r="AP106" s="179"/>
      <c r="AQ106" s="179"/>
      <c r="AR106" s="179"/>
      <c r="AS106" s="244"/>
      <c r="AT106" s="244"/>
      <c r="AU106" s="142" t="s">
        <v>15</v>
      </c>
      <c r="AV106" s="145" t="s">
        <v>457</v>
      </c>
      <c r="AW106" s="144"/>
      <c r="AX106" s="172" t="s">
        <v>456</v>
      </c>
      <c r="AY106" s="144" t="s">
        <v>239</v>
      </c>
      <c r="AZ106" s="144" t="s">
        <v>471</v>
      </c>
      <c r="BA106" s="202" t="s">
        <v>500</v>
      </c>
      <c r="BB106" s="179">
        <v>924.93488000000002</v>
      </c>
      <c r="BC106" s="179">
        <v>308.36</v>
      </c>
      <c r="BD106" s="179"/>
      <c r="BE106" s="179"/>
      <c r="BF106" s="179">
        <f t="shared" si="162"/>
        <v>308.36</v>
      </c>
      <c r="BG106" s="179">
        <v>308.36</v>
      </c>
      <c r="BH106" s="179"/>
      <c r="BI106" s="179"/>
      <c r="BJ106" s="179"/>
      <c r="BK106" s="179"/>
      <c r="BL106" s="179"/>
      <c r="BM106" s="179"/>
      <c r="BN106" s="179"/>
      <c r="BO106" s="244"/>
      <c r="BP106" s="244"/>
      <c r="BQ106" s="144" t="s">
        <v>455</v>
      </c>
      <c r="BR106" s="250">
        <f t="shared" si="138"/>
        <v>308.36</v>
      </c>
      <c r="BS106" s="250"/>
      <c r="BV106" s="148"/>
    </row>
    <row r="107" spans="1:74" s="149" customFormat="1" ht="41.25" customHeight="1">
      <c r="A107" s="262" t="s">
        <v>342</v>
      </c>
      <c r="B107" s="171" t="s">
        <v>343</v>
      </c>
      <c r="C107" s="262"/>
      <c r="D107" s="262"/>
      <c r="E107" s="262"/>
      <c r="F107" s="262"/>
      <c r="G107" s="262"/>
      <c r="H107" s="178"/>
      <c r="I107" s="178"/>
      <c r="J107" s="178"/>
      <c r="K107" s="178"/>
      <c r="L107" s="178">
        <f>L108+L110</f>
        <v>4340</v>
      </c>
      <c r="M107" s="178">
        <f>M108+M110</f>
        <v>4340</v>
      </c>
      <c r="N107" s="151"/>
      <c r="O107" s="151"/>
      <c r="P107" s="262"/>
      <c r="Q107" s="178"/>
      <c r="R107" s="178"/>
      <c r="S107" s="178"/>
      <c r="T107" s="178"/>
      <c r="U107" s="178">
        <f>U108+U110</f>
        <v>4340</v>
      </c>
      <c r="V107" s="178">
        <f>V108+V110</f>
        <v>4340</v>
      </c>
      <c r="W107" s="151"/>
      <c r="X107" s="151"/>
      <c r="Y107" s="262" t="s">
        <v>342</v>
      </c>
      <c r="Z107" s="171" t="s">
        <v>343</v>
      </c>
      <c r="AA107" s="262"/>
      <c r="AB107" s="262"/>
      <c r="AC107" s="262"/>
      <c r="AD107" s="262"/>
      <c r="AE107" s="262"/>
      <c r="AF107" s="178"/>
      <c r="AG107" s="178"/>
      <c r="AH107" s="178"/>
      <c r="AI107" s="178"/>
      <c r="AJ107" s="178">
        <f>AJ108+AJ110</f>
        <v>2610</v>
      </c>
      <c r="AK107" s="178">
        <f>AK108+AK110</f>
        <v>2610</v>
      </c>
      <c r="AL107" s="179">
        <f t="shared" si="156"/>
        <v>0</v>
      </c>
      <c r="AM107" s="178">
        <f t="shared" ref="AM107:AR107" si="163">AM108+AM110</f>
        <v>2610</v>
      </c>
      <c r="AN107" s="178">
        <f t="shared" si="163"/>
        <v>870</v>
      </c>
      <c r="AO107" s="178">
        <f t="shared" si="163"/>
        <v>870</v>
      </c>
      <c r="AP107" s="178">
        <f t="shared" si="163"/>
        <v>870</v>
      </c>
      <c r="AQ107" s="178">
        <f t="shared" si="163"/>
        <v>0</v>
      </c>
      <c r="AR107" s="178">
        <f t="shared" si="163"/>
        <v>0</v>
      </c>
      <c r="AS107" s="151"/>
      <c r="AT107" s="151"/>
      <c r="AU107" s="262" t="s">
        <v>342</v>
      </c>
      <c r="AV107" s="171" t="s">
        <v>343</v>
      </c>
      <c r="AW107" s="262"/>
      <c r="AX107" s="262"/>
      <c r="AY107" s="262"/>
      <c r="AZ107" s="262"/>
      <c r="BA107" s="262"/>
      <c r="BB107" s="178"/>
      <c r="BC107" s="178"/>
      <c r="BD107" s="178">
        <f t="shared" ref="BD107:BF107" si="164">BD108+BD110</f>
        <v>0</v>
      </c>
      <c r="BE107" s="178">
        <f t="shared" si="164"/>
        <v>0</v>
      </c>
      <c r="BF107" s="178">
        <f t="shared" si="164"/>
        <v>1740</v>
      </c>
      <c r="BG107" s="178">
        <f>BG108+BG110</f>
        <v>1740</v>
      </c>
      <c r="BH107" s="179">
        <f t="shared" si="158"/>
        <v>870</v>
      </c>
      <c r="BI107" s="178">
        <f t="shared" ref="BI107:BN107" si="165">BI108+BI110</f>
        <v>2610</v>
      </c>
      <c r="BJ107" s="178">
        <f t="shared" si="165"/>
        <v>870</v>
      </c>
      <c r="BK107" s="178">
        <f t="shared" si="165"/>
        <v>870</v>
      </c>
      <c r="BL107" s="178">
        <f t="shared" si="165"/>
        <v>870</v>
      </c>
      <c r="BM107" s="178">
        <f t="shared" si="165"/>
        <v>0</v>
      </c>
      <c r="BN107" s="178">
        <f t="shared" si="165"/>
        <v>0</v>
      </c>
      <c r="BO107" s="151"/>
      <c r="BP107" s="151"/>
      <c r="BQ107" s="152" t="s">
        <v>461</v>
      </c>
      <c r="BR107" s="250">
        <f t="shared" si="138"/>
        <v>-870</v>
      </c>
      <c r="BS107" s="250"/>
      <c r="BV107" s="196"/>
    </row>
    <row r="108" spans="1:74" ht="22.5" customHeight="1">
      <c r="A108" s="262" t="s">
        <v>19</v>
      </c>
      <c r="B108" s="262" t="s">
        <v>45</v>
      </c>
      <c r="C108" s="262"/>
      <c r="D108" s="262"/>
      <c r="E108" s="262"/>
      <c r="F108" s="262"/>
      <c r="G108" s="262"/>
      <c r="H108" s="178"/>
      <c r="I108" s="178"/>
      <c r="J108" s="178"/>
      <c r="K108" s="178"/>
      <c r="L108" s="178">
        <f>L109</f>
        <v>870</v>
      </c>
      <c r="M108" s="178">
        <f t="shared" ref="M108:O108" si="166">M109</f>
        <v>870</v>
      </c>
      <c r="N108" s="151">
        <f t="shared" si="166"/>
        <v>0</v>
      </c>
      <c r="O108" s="151">
        <f t="shared" si="166"/>
        <v>0</v>
      </c>
      <c r="P108" s="262"/>
      <c r="Q108" s="178"/>
      <c r="R108" s="178"/>
      <c r="S108" s="178"/>
      <c r="T108" s="178"/>
      <c r="U108" s="178">
        <f>U109</f>
        <v>264</v>
      </c>
      <c r="V108" s="178">
        <f t="shared" ref="V108:X108" si="167">V109</f>
        <v>264</v>
      </c>
      <c r="W108" s="151">
        <f t="shared" si="167"/>
        <v>0</v>
      </c>
      <c r="X108" s="151">
        <f t="shared" si="167"/>
        <v>0</v>
      </c>
      <c r="Y108" s="262" t="s">
        <v>19</v>
      </c>
      <c r="Z108" s="262" t="s">
        <v>45</v>
      </c>
      <c r="AA108" s="262"/>
      <c r="AB108" s="262"/>
      <c r="AC108" s="262"/>
      <c r="AD108" s="262"/>
      <c r="AE108" s="262"/>
      <c r="AF108" s="178"/>
      <c r="AG108" s="178"/>
      <c r="AH108" s="178"/>
      <c r="AI108" s="178"/>
      <c r="AJ108" s="178">
        <f>AJ109</f>
        <v>264</v>
      </c>
      <c r="AK108" s="178">
        <f t="shared" ref="AK108:AT108" si="168">AK109</f>
        <v>264</v>
      </c>
      <c r="AL108" s="179">
        <f t="shared" si="156"/>
        <v>0</v>
      </c>
      <c r="AM108" s="178">
        <f t="shared" si="168"/>
        <v>264</v>
      </c>
      <c r="AN108" s="178">
        <f t="shared" si="168"/>
        <v>264</v>
      </c>
      <c r="AO108" s="178">
        <f t="shared" si="168"/>
        <v>0</v>
      </c>
      <c r="AP108" s="178">
        <f t="shared" si="168"/>
        <v>0</v>
      </c>
      <c r="AQ108" s="178">
        <f t="shared" si="168"/>
        <v>0</v>
      </c>
      <c r="AR108" s="178">
        <f t="shared" si="168"/>
        <v>0</v>
      </c>
      <c r="AS108" s="151">
        <f t="shared" si="168"/>
        <v>0</v>
      </c>
      <c r="AT108" s="151">
        <f t="shared" si="168"/>
        <v>0</v>
      </c>
      <c r="AU108" s="262" t="s">
        <v>19</v>
      </c>
      <c r="AV108" s="262" t="s">
        <v>45</v>
      </c>
      <c r="AW108" s="262"/>
      <c r="AX108" s="262"/>
      <c r="AY108" s="262"/>
      <c r="AZ108" s="262"/>
      <c r="BA108" s="262"/>
      <c r="BB108" s="178"/>
      <c r="BC108" s="178"/>
      <c r="BD108" s="178">
        <f t="shared" ref="BD108:BP108" si="169">BD109</f>
        <v>0</v>
      </c>
      <c r="BE108" s="178">
        <f t="shared" si="169"/>
        <v>0</v>
      </c>
      <c r="BF108" s="178">
        <f t="shared" si="169"/>
        <v>264</v>
      </c>
      <c r="BG108" s="178">
        <f t="shared" si="169"/>
        <v>264</v>
      </c>
      <c r="BH108" s="179">
        <f t="shared" si="158"/>
        <v>0</v>
      </c>
      <c r="BI108" s="178">
        <f t="shared" si="169"/>
        <v>264</v>
      </c>
      <c r="BJ108" s="178">
        <f t="shared" si="169"/>
        <v>264</v>
      </c>
      <c r="BK108" s="178">
        <f t="shared" si="169"/>
        <v>0</v>
      </c>
      <c r="BL108" s="178">
        <f t="shared" si="169"/>
        <v>0</v>
      </c>
      <c r="BM108" s="178">
        <f t="shared" si="169"/>
        <v>0</v>
      </c>
      <c r="BN108" s="178">
        <f t="shared" si="169"/>
        <v>0</v>
      </c>
      <c r="BO108" s="151">
        <f t="shared" si="169"/>
        <v>0</v>
      </c>
      <c r="BP108" s="151">
        <f t="shared" si="169"/>
        <v>0</v>
      </c>
      <c r="BQ108" s="262"/>
      <c r="BR108" s="250">
        <f t="shared" si="138"/>
        <v>0</v>
      </c>
      <c r="BS108" s="250"/>
    </row>
    <row r="109" spans="1:74" s="173" customFormat="1" ht="50.25" customHeight="1">
      <c r="A109" s="144">
        <v>1</v>
      </c>
      <c r="B109" s="145" t="s">
        <v>336</v>
      </c>
      <c r="C109" s="172"/>
      <c r="D109" s="172" t="s">
        <v>320</v>
      </c>
      <c r="E109" s="172" t="s">
        <v>240</v>
      </c>
      <c r="F109" s="236" t="str">
        <f>F96</f>
        <v>2021-2025</v>
      </c>
      <c r="G109" s="172" t="s">
        <v>385</v>
      </c>
      <c r="H109" s="179">
        <f>I109</f>
        <v>4340</v>
      </c>
      <c r="I109" s="179">
        <v>4340</v>
      </c>
      <c r="J109" s="179"/>
      <c r="K109" s="179"/>
      <c r="L109" s="179">
        <f t="shared" ref="L109" si="170">M109</f>
        <v>870</v>
      </c>
      <c r="M109" s="179">
        <v>870</v>
      </c>
      <c r="N109" s="244"/>
      <c r="O109" s="244"/>
      <c r="P109" s="172" t="s">
        <v>385</v>
      </c>
      <c r="Q109" s="179">
        <f>R109</f>
        <v>4340</v>
      </c>
      <c r="R109" s="179">
        <v>4340</v>
      </c>
      <c r="S109" s="179"/>
      <c r="T109" s="179"/>
      <c r="U109" s="179">
        <f t="shared" ref="U109" si="171">V109</f>
        <v>264</v>
      </c>
      <c r="V109" s="179">
        <f>870-606</f>
        <v>264</v>
      </c>
      <c r="W109" s="244"/>
      <c r="X109" s="244"/>
      <c r="Y109" s="144">
        <v>1</v>
      </c>
      <c r="Z109" s="145" t="s">
        <v>336</v>
      </c>
      <c r="AA109" s="144">
        <v>7913665</v>
      </c>
      <c r="AB109" s="172" t="s">
        <v>320</v>
      </c>
      <c r="AC109" s="172" t="s">
        <v>240</v>
      </c>
      <c r="AD109" s="236" t="str">
        <f>AD96</f>
        <v>2021-2023</v>
      </c>
      <c r="AE109" s="172" t="s">
        <v>385</v>
      </c>
      <c r="AF109" s="179">
        <f>AG109</f>
        <v>4340</v>
      </c>
      <c r="AG109" s="179">
        <v>4340</v>
      </c>
      <c r="AH109" s="179"/>
      <c r="AI109" s="179"/>
      <c r="AJ109" s="179">
        <f t="shared" ref="AJ109" si="172">AK109</f>
        <v>264</v>
      </c>
      <c r="AK109" s="179">
        <f>870-606</f>
        <v>264</v>
      </c>
      <c r="AL109" s="179">
        <f t="shared" si="156"/>
        <v>0</v>
      </c>
      <c r="AM109" s="179">
        <f t="shared" si="157"/>
        <v>264</v>
      </c>
      <c r="AN109" s="179">
        <v>264</v>
      </c>
      <c r="AO109" s="179"/>
      <c r="AP109" s="179"/>
      <c r="AQ109" s="179"/>
      <c r="AR109" s="179"/>
      <c r="AS109" s="244"/>
      <c r="AT109" s="244"/>
      <c r="AU109" s="144">
        <v>1</v>
      </c>
      <c r="AV109" s="145" t="s">
        <v>336</v>
      </c>
      <c r="AW109" s="144">
        <v>7913665</v>
      </c>
      <c r="AX109" s="172" t="s">
        <v>320</v>
      </c>
      <c r="AY109" s="172" t="s">
        <v>240</v>
      </c>
      <c r="AZ109" s="236" t="str">
        <f>AZ96</f>
        <v>2021-2023</v>
      </c>
      <c r="BA109" s="172" t="s">
        <v>385</v>
      </c>
      <c r="BB109" s="179">
        <f>BC109</f>
        <v>4340</v>
      </c>
      <c r="BC109" s="179">
        <v>4340</v>
      </c>
      <c r="BD109" s="179"/>
      <c r="BE109" s="179"/>
      <c r="BF109" s="179">
        <f t="shared" ref="BF109" si="173">BG109</f>
        <v>264</v>
      </c>
      <c r="BG109" s="179">
        <f>870-606</f>
        <v>264</v>
      </c>
      <c r="BH109" s="179">
        <f t="shared" si="158"/>
        <v>0</v>
      </c>
      <c r="BI109" s="179">
        <f t="shared" ref="BI109" si="174">BJ109+BK109+BL109+BM109+BN109</f>
        <v>264</v>
      </c>
      <c r="BJ109" s="179">
        <v>264</v>
      </c>
      <c r="BK109" s="179"/>
      <c r="BL109" s="179"/>
      <c r="BM109" s="179"/>
      <c r="BN109" s="179"/>
      <c r="BO109" s="244"/>
      <c r="BP109" s="244"/>
      <c r="BQ109" s="172"/>
      <c r="BR109" s="250">
        <f t="shared" si="138"/>
        <v>0</v>
      </c>
      <c r="BS109" s="250"/>
      <c r="BV109" s="201"/>
    </row>
    <row r="110" spans="1:74" ht="27.95" customHeight="1">
      <c r="A110" s="262" t="s">
        <v>20</v>
      </c>
      <c r="B110" s="262" t="s">
        <v>56</v>
      </c>
      <c r="C110" s="262"/>
      <c r="D110" s="262"/>
      <c r="E110" s="262"/>
      <c r="F110" s="262"/>
      <c r="G110" s="262"/>
      <c r="H110" s="178"/>
      <c r="I110" s="178"/>
      <c r="J110" s="178">
        <f t="shared" ref="J110:O110" si="175">J111</f>
        <v>0</v>
      </c>
      <c r="K110" s="178">
        <f t="shared" si="175"/>
        <v>0</v>
      </c>
      <c r="L110" s="178">
        <f t="shared" si="175"/>
        <v>3470</v>
      </c>
      <c r="M110" s="178">
        <f t="shared" si="175"/>
        <v>3470</v>
      </c>
      <c r="N110" s="151">
        <f t="shared" si="175"/>
        <v>0</v>
      </c>
      <c r="O110" s="151">
        <f t="shared" si="175"/>
        <v>0</v>
      </c>
      <c r="P110" s="262"/>
      <c r="Q110" s="178"/>
      <c r="R110" s="178"/>
      <c r="S110" s="178">
        <f t="shared" ref="S110:X110" si="176">S111</f>
        <v>0</v>
      </c>
      <c r="T110" s="178">
        <f t="shared" si="176"/>
        <v>0</v>
      </c>
      <c r="U110" s="178">
        <f t="shared" si="176"/>
        <v>4076</v>
      </c>
      <c r="V110" s="178">
        <f t="shared" si="176"/>
        <v>4076</v>
      </c>
      <c r="W110" s="151">
        <f t="shared" si="176"/>
        <v>0</v>
      </c>
      <c r="X110" s="151">
        <f t="shared" si="176"/>
        <v>0</v>
      </c>
      <c r="Y110" s="262" t="s">
        <v>20</v>
      </c>
      <c r="Z110" s="262" t="s">
        <v>56</v>
      </c>
      <c r="AA110" s="262"/>
      <c r="AB110" s="262"/>
      <c r="AC110" s="262"/>
      <c r="AD110" s="262"/>
      <c r="AE110" s="262"/>
      <c r="AF110" s="178"/>
      <c r="AG110" s="178"/>
      <c r="AH110" s="178">
        <f t="shared" ref="AH110:AT110" si="177">AH111</f>
        <v>0</v>
      </c>
      <c r="AI110" s="178">
        <f t="shared" si="177"/>
        <v>0</v>
      </c>
      <c r="AJ110" s="178">
        <f t="shared" si="177"/>
        <v>2346</v>
      </c>
      <c r="AK110" s="178">
        <f t="shared" si="177"/>
        <v>2346</v>
      </c>
      <c r="AL110" s="179">
        <f t="shared" si="156"/>
        <v>0</v>
      </c>
      <c r="AM110" s="178">
        <f t="shared" si="177"/>
        <v>2346</v>
      </c>
      <c r="AN110" s="178">
        <f t="shared" si="177"/>
        <v>606</v>
      </c>
      <c r="AO110" s="178">
        <f t="shared" si="177"/>
        <v>870</v>
      </c>
      <c r="AP110" s="178">
        <f t="shared" si="177"/>
        <v>870</v>
      </c>
      <c r="AQ110" s="178">
        <f t="shared" si="177"/>
        <v>0</v>
      </c>
      <c r="AR110" s="178">
        <f t="shared" si="177"/>
        <v>0</v>
      </c>
      <c r="AS110" s="151">
        <f t="shared" si="177"/>
        <v>0</v>
      </c>
      <c r="AT110" s="151">
        <f t="shared" si="177"/>
        <v>0</v>
      </c>
      <c r="AU110" s="262" t="s">
        <v>20</v>
      </c>
      <c r="AV110" s="262" t="s">
        <v>56</v>
      </c>
      <c r="AW110" s="262"/>
      <c r="AX110" s="262"/>
      <c r="AY110" s="262"/>
      <c r="AZ110" s="262"/>
      <c r="BA110" s="262"/>
      <c r="BB110" s="178"/>
      <c r="BC110" s="178"/>
      <c r="BD110" s="178">
        <f t="shared" ref="BD110:BP110" si="178">BD111</f>
        <v>0</v>
      </c>
      <c r="BE110" s="178">
        <f t="shared" si="178"/>
        <v>0</v>
      </c>
      <c r="BF110" s="178">
        <f t="shared" si="178"/>
        <v>1476</v>
      </c>
      <c r="BG110" s="178">
        <f t="shared" si="178"/>
        <v>1476</v>
      </c>
      <c r="BH110" s="179">
        <f t="shared" si="158"/>
        <v>870</v>
      </c>
      <c r="BI110" s="178">
        <f t="shared" si="178"/>
        <v>2346</v>
      </c>
      <c r="BJ110" s="178">
        <f t="shared" si="178"/>
        <v>606</v>
      </c>
      <c r="BK110" s="178">
        <f t="shared" si="178"/>
        <v>870</v>
      </c>
      <c r="BL110" s="178">
        <f t="shared" si="178"/>
        <v>870</v>
      </c>
      <c r="BM110" s="178">
        <f t="shared" si="178"/>
        <v>0</v>
      </c>
      <c r="BN110" s="178">
        <f t="shared" si="178"/>
        <v>0</v>
      </c>
      <c r="BO110" s="151">
        <f t="shared" si="178"/>
        <v>0</v>
      </c>
      <c r="BP110" s="151">
        <f t="shared" si="178"/>
        <v>0</v>
      </c>
      <c r="BQ110" s="262"/>
      <c r="BR110" s="250">
        <f t="shared" si="138"/>
        <v>-870</v>
      </c>
      <c r="BS110" s="250"/>
    </row>
    <row r="111" spans="1:74" ht="33.75" customHeight="1">
      <c r="A111" s="170">
        <v>1</v>
      </c>
      <c r="B111" s="171" t="s">
        <v>283</v>
      </c>
      <c r="C111" s="262"/>
      <c r="D111" s="262"/>
      <c r="E111" s="262"/>
      <c r="F111" s="262"/>
      <c r="G111" s="262"/>
      <c r="H111" s="178">
        <f t="shared" ref="H111:X111" si="179">SUM(H112:H112)</f>
        <v>4340</v>
      </c>
      <c r="I111" s="178">
        <f t="shared" si="179"/>
        <v>4340</v>
      </c>
      <c r="J111" s="178">
        <f t="shared" si="179"/>
        <v>0</v>
      </c>
      <c r="K111" s="178">
        <f t="shared" si="179"/>
        <v>0</v>
      </c>
      <c r="L111" s="178">
        <f t="shared" si="179"/>
        <v>3470</v>
      </c>
      <c r="M111" s="178">
        <f>SUM(M112:M112)</f>
        <v>3470</v>
      </c>
      <c r="N111" s="151">
        <f t="shared" si="179"/>
        <v>0</v>
      </c>
      <c r="O111" s="151">
        <f t="shared" si="179"/>
        <v>0</v>
      </c>
      <c r="P111" s="262"/>
      <c r="Q111" s="178">
        <f t="shared" si="179"/>
        <v>4340</v>
      </c>
      <c r="R111" s="178">
        <f t="shared" si="179"/>
        <v>4340</v>
      </c>
      <c r="S111" s="178">
        <f t="shared" si="179"/>
        <v>0</v>
      </c>
      <c r="T111" s="178">
        <f t="shared" si="179"/>
        <v>0</v>
      </c>
      <c r="U111" s="178">
        <f t="shared" si="179"/>
        <v>4076</v>
      </c>
      <c r="V111" s="178">
        <f>SUM(V112:V112)</f>
        <v>4076</v>
      </c>
      <c r="W111" s="151">
        <f t="shared" si="179"/>
        <v>0</v>
      </c>
      <c r="X111" s="151">
        <f t="shared" si="179"/>
        <v>0</v>
      </c>
      <c r="Y111" s="170">
        <v>1</v>
      </c>
      <c r="Z111" s="171" t="s">
        <v>283</v>
      </c>
      <c r="AA111" s="262"/>
      <c r="AB111" s="262"/>
      <c r="AC111" s="262"/>
      <c r="AD111" s="262"/>
      <c r="AE111" s="262"/>
      <c r="AF111" s="178">
        <f t="shared" ref="AF111:AT111" si="180">SUM(AF112:AF112)</f>
        <v>4340</v>
      </c>
      <c r="AG111" s="178">
        <f t="shared" si="180"/>
        <v>4340</v>
      </c>
      <c r="AH111" s="178">
        <f t="shared" si="180"/>
        <v>0</v>
      </c>
      <c r="AI111" s="178">
        <f t="shared" si="180"/>
        <v>0</v>
      </c>
      <c r="AJ111" s="178">
        <f t="shared" si="180"/>
        <v>2346</v>
      </c>
      <c r="AK111" s="178">
        <f>SUM(AK112:AK112)</f>
        <v>2346</v>
      </c>
      <c r="AL111" s="179">
        <f t="shared" si="156"/>
        <v>0</v>
      </c>
      <c r="AM111" s="178">
        <f t="shared" ref="AM111:AR111" si="181">SUM(AM112:AM112)</f>
        <v>2346</v>
      </c>
      <c r="AN111" s="178">
        <f t="shared" si="181"/>
        <v>606</v>
      </c>
      <c r="AO111" s="178">
        <f t="shared" si="181"/>
        <v>870</v>
      </c>
      <c r="AP111" s="178">
        <f t="shared" si="181"/>
        <v>870</v>
      </c>
      <c r="AQ111" s="178">
        <f t="shared" si="181"/>
        <v>0</v>
      </c>
      <c r="AR111" s="178">
        <f t="shared" si="181"/>
        <v>0</v>
      </c>
      <c r="AS111" s="151">
        <f t="shared" si="180"/>
        <v>0</v>
      </c>
      <c r="AT111" s="151">
        <f t="shared" si="180"/>
        <v>0</v>
      </c>
      <c r="AU111" s="170">
        <v>1</v>
      </c>
      <c r="AV111" s="171" t="s">
        <v>283</v>
      </c>
      <c r="AW111" s="262"/>
      <c r="AX111" s="262"/>
      <c r="AY111" s="262"/>
      <c r="AZ111" s="262"/>
      <c r="BA111" s="262"/>
      <c r="BB111" s="178">
        <f t="shared" ref="BB111:BP111" si="182">SUM(BB112:BB112)</f>
        <v>4340</v>
      </c>
      <c r="BC111" s="178">
        <f t="shared" si="182"/>
        <v>4340</v>
      </c>
      <c r="BD111" s="178">
        <f t="shared" si="182"/>
        <v>0</v>
      </c>
      <c r="BE111" s="178">
        <f t="shared" si="182"/>
        <v>0</v>
      </c>
      <c r="BF111" s="178">
        <f t="shared" si="182"/>
        <v>1476</v>
      </c>
      <c r="BG111" s="178">
        <f>SUM(BG112:BG112)</f>
        <v>1476</v>
      </c>
      <c r="BH111" s="179">
        <f t="shared" si="158"/>
        <v>870</v>
      </c>
      <c r="BI111" s="178">
        <f t="shared" ref="BI111:BN111" si="183">SUM(BI112:BI112)</f>
        <v>2346</v>
      </c>
      <c r="BJ111" s="178">
        <f t="shared" si="183"/>
        <v>606</v>
      </c>
      <c r="BK111" s="178">
        <f t="shared" si="183"/>
        <v>870</v>
      </c>
      <c r="BL111" s="178">
        <f t="shared" si="183"/>
        <v>870</v>
      </c>
      <c r="BM111" s="178">
        <f t="shared" si="183"/>
        <v>0</v>
      </c>
      <c r="BN111" s="178">
        <f t="shared" si="183"/>
        <v>0</v>
      </c>
      <c r="BO111" s="151">
        <f t="shared" si="182"/>
        <v>0</v>
      </c>
      <c r="BP111" s="151">
        <f t="shared" si="182"/>
        <v>0</v>
      </c>
      <c r="BQ111" s="262"/>
      <c r="BR111" s="250">
        <f t="shared" si="138"/>
        <v>-870</v>
      </c>
      <c r="BS111" s="250"/>
      <c r="BU111" s="148">
        <f>4340-603</f>
        <v>3737</v>
      </c>
    </row>
    <row r="112" spans="1:74" s="173" customFormat="1" ht="58.5" customHeight="1">
      <c r="A112" s="144">
        <v>1</v>
      </c>
      <c r="B112" s="145" t="s">
        <v>336</v>
      </c>
      <c r="C112" s="172"/>
      <c r="D112" s="172" t="s">
        <v>320</v>
      </c>
      <c r="E112" s="172" t="s">
        <v>240</v>
      </c>
      <c r="F112" s="236" t="str">
        <f>F109</f>
        <v>2021-2025</v>
      </c>
      <c r="G112" s="172" t="s">
        <v>385</v>
      </c>
      <c r="H112" s="179">
        <f>I112</f>
        <v>4340</v>
      </c>
      <c r="I112" s="179">
        <v>4340</v>
      </c>
      <c r="J112" s="179"/>
      <c r="K112" s="179"/>
      <c r="L112" s="179">
        <f t="shared" ref="L112" si="184">M112</f>
        <v>3470</v>
      </c>
      <c r="M112" s="179">
        <f>I109-L109</f>
        <v>3470</v>
      </c>
      <c r="N112" s="244"/>
      <c r="O112" s="244"/>
      <c r="P112" s="172" t="s">
        <v>385</v>
      </c>
      <c r="Q112" s="179">
        <f>R112</f>
        <v>4340</v>
      </c>
      <c r="R112" s="179">
        <v>4340</v>
      </c>
      <c r="S112" s="179"/>
      <c r="T112" s="179"/>
      <c r="U112" s="179">
        <f t="shared" ref="U112" si="185">V112</f>
        <v>4076</v>
      </c>
      <c r="V112" s="179">
        <f>R109-U109</f>
        <v>4076</v>
      </c>
      <c r="W112" s="244"/>
      <c r="X112" s="244"/>
      <c r="Y112" s="144">
        <v>1</v>
      </c>
      <c r="Z112" s="145" t="s">
        <v>336</v>
      </c>
      <c r="AA112" s="144">
        <v>7913665</v>
      </c>
      <c r="AB112" s="172" t="s">
        <v>320</v>
      </c>
      <c r="AC112" s="172" t="s">
        <v>240</v>
      </c>
      <c r="AD112" s="236" t="str">
        <f>AD109</f>
        <v>2021-2023</v>
      </c>
      <c r="AE112" s="172" t="s">
        <v>385</v>
      </c>
      <c r="AF112" s="179">
        <f>AG112</f>
        <v>4340</v>
      </c>
      <c r="AG112" s="179">
        <v>4340</v>
      </c>
      <c r="AH112" s="179"/>
      <c r="AI112" s="179"/>
      <c r="AJ112" s="179">
        <f t="shared" ref="AJ112" si="186">AK112</f>
        <v>2346</v>
      </c>
      <c r="AK112" s="179">
        <v>2346</v>
      </c>
      <c r="AL112" s="179">
        <f t="shared" si="156"/>
        <v>0</v>
      </c>
      <c r="AM112" s="179">
        <f>AN112+AO112+AP112+AQ112+AR112</f>
        <v>2346</v>
      </c>
      <c r="AN112" s="179">
        <v>606</v>
      </c>
      <c r="AO112" s="179">
        <v>870</v>
      </c>
      <c r="AP112" s="179">
        <v>870</v>
      </c>
      <c r="AQ112" s="179"/>
      <c r="AR112" s="179"/>
      <c r="AS112" s="244"/>
      <c r="AT112" s="244"/>
      <c r="AU112" s="144">
        <v>1</v>
      </c>
      <c r="AV112" s="145" t="s">
        <v>336</v>
      </c>
      <c r="AW112" s="144">
        <v>7913665</v>
      </c>
      <c r="AX112" s="172" t="s">
        <v>320</v>
      </c>
      <c r="AY112" s="172" t="s">
        <v>240</v>
      </c>
      <c r="AZ112" s="236" t="str">
        <f>AZ109</f>
        <v>2021-2023</v>
      </c>
      <c r="BA112" s="172" t="s">
        <v>385</v>
      </c>
      <c r="BB112" s="179">
        <f>BC112</f>
        <v>4340</v>
      </c>
      <c r="BC112" s="179">
        <v>4340</v>
      </c>
      <c r="BD112" s="179"/>
      <c r="BE112" s="179"/>
      <c r="BF112" s="179">
        <f t="shared" ref="BF112" si="187">BG112</f>
        <v>1476</v>
      </c>
      <c r="BG112" s="179">
        <f>1740-264</f>
        <v>1476</v>
      </c>
      <c r="BH112" s="179">
        <f t="shared" si="158"/>
        <v>870</v>
      </c>
      <c r="BI112" s="179">
        <f>BJ112+BK112+BL112+BM112+BN112</f>
        <v>2346</v>
      </c>
      <c r="BJ112" s="179">
        <v>606</v>
      </c>
      <c r="BK112" s="179">
        <v>870</v>
      </c>
      <c r="BL112" s="179">
        <v>870</v>
      </c>
      <c r="BM112" s="179"/>
      <c r="BN112" s="179"/>
      <c r="BO112" s="244"/>
      <c r="BP112" s="244"/>
      <c r="BQ112" s="172" t="s">
        <v>460</v>
      </c>
      <c r="BR112" s="250">
        <f t="shared" si="138"/>
        <v>-870</v>
      </c>
      <c r="BS112" s="250"/>
      <c r="BU112" s="173">
        <f>BG112+BG109+BG98</f>
        <v>4335</v>
      </c>
      <c r="BV112" s="201"/>
    </row>
    <row r="113" spans="1:74" s="149" customFormat="1" ht="38.25">
      <c r="A113" s="262" t="s">
        <v>322</v>
      </c>
      <c r="B113" s="262" t="s">
        <v>440</v>
      </c>
      <c r="C113" s="262"/>
      <c r="D113" s="262"/>
      <c r="E113" s="262"/>
      <c r="F113" s="262"/>
      <c r="G113" s="262"/>
      <c r="H113" s="178">
        <f>H114+H115</f>
        <v>0</v>
      </c>
      <c r="I113" s="178">
        <f>I114+I115</f>
        <v>0</v>
      </c>
      <c r="J113" s="178"/>
      <c r="K113" s="178"/>
      <c r="L113" s="178">
        <f>L114+L115</f>
        <v>2926</v>
      </c>
      <c r="M113" s="178">
        <f>M114+M115</f>
        <v>2926</v>
      </c>
      <c r="N113" s="151">
        <f>N114+N115</f>
        <v>0</v>
      </c>
      <c r="O113" s="151">
        <f>O114+O115</f>
        <v>0</v>
      </c>
      <c r="P113" s="262"/>
      <c r="Q113" s="178">
        <f>Q114+Q115</f>
        <v>0</v>
      </c>
      <c r="R113" s="178">
        <f>R114+R115</f>
        <v>0</v>
      </c>
      <c r="S113" s="178"/>
      <c r="T113" s="178"/>
      <c r="U113" s="178">
        <f>U114+U115</f>
        <v>2926</v>
      </c>
      <c r="V113" s="178">
        <f>V114+V115</f>
        <v>2926</v>
      </c>
      <c r="W113" s="151">
        <f>W114+W115</f>
        <v>0</v>
      </c>
      <c r="X113" s="151">
        <f>X114+X115</f>
        <v>0</v>
      </c>
      <c r="Y113" s="262" t="s">
        <v>322</v>
      </c>
      <c r="Z113" s="262" t="s">
        <v>441</v>
      </c>
      <c r="AA113" s="262"/>
      <c r="AB113" s="262"/>
      <c r="AC113" s="262"/>
      <c r="AD113" s="262"/>
      <c r="AE113" s="262"/>
      <c r="AF113" s="178">
        <f>AF114+AF115</f>
        <v>0</v>
      </c>
      <c r="AG113" s="178">
        <f>AG114+AG115</f>
        <v>0</v>
      </c>
      <c r="AH113" s="178"/>
      <c r="AI113" s="178"/>
      <c r="AJ113" s="178">
        <f>AJ114+AJ115</f>
        <v>14744</v>
      </c>
      <c r="AK113" s="178">
        <f>AK114+AK115</f>
        <v>14744</v>
      </c>
      <c r="AL113" s="179">
        <f t="shared" si="156"/>
        <v>-6119</v>
      </c>
      <c r="AM113" s="178">
        <f t="shared" ref="AM113:AR113" si="188">AM114+AM115</f>
        <v>8625</v>
      </c>
      <c r="AN113" s="178">
        <f t="shared" si="188"/>
        <v>3205</v>
      </c>
      <c r="AO113" s="178">
        <f t="shared" si="188"/>
        <v>4105</v>
      </c>
      <c r="AP113" s="178">
        <f t="shared" si="188"/>
        <v>1315</v>
      </c>
      <c r="AQ113" s="178">
        <f t="shared" si="188"/>
        <v>0</v>
      </c>
      <c r="AR113" s="178">
        <f t="shared" si="188"/>
        <v>0</v>
      </c>
      <c r="AS113" s="151">
        <f>AS114+AS115</f>
        <v>0</v>
      </c>
      <c r="AT113" s="151">
        <f>AT114+AT115</f>
        <v>0</v>
      </c>
      <c r="AU113" s="262" t="s">
        <v>322</v>
      </c>
      <c r="AV113" s="262" t="s">
        <v>441</v>
      </c>
      <c r="AW113" s="262"/>
      <c r="AX113" s="262"/>
      <c r="AY113" s="262"/>
      <c r="AZ113" s="262"/>
      <c r="BA113" s="262"/>
      <c r="BB113" s="178">
        <f>BB114+BB115</f>
        <v>0</v>
      </c>
      <c r="BC113" s="178">
        <f>BC114+BC115</f>
        <v>0</v>
      </c>
      <c r="BD113" s="178"/>
      <c r="BE113" s="178"/>
      <c r="BF113" s="178">
        <f>BF114+BF115</f>
        <v>5744</v>
      </c>
      <c r="BG113" s="178">
        <f>BG114+BG115</f>
        <v>5744</v>
      </c>
      <c r="BH113" s="179">
        <f t="shared" si="158"/>
        <v>-1278</v>
      </c>
      <c r="BI113" s="178">
        <f t="shared" ref="BI113:BN113" si="189">BI114+BI115</f>
        <v>4466</v>
      </c>
      <c r="BJ113" s="178">
        <f t="shared" si="189"/>
        <v>2926</v>
      </c>
      <c r="BK113" s="178">
        <f t="shared" si="189"/>
        <v>1540</v>
      </c>
      <c r="BL113" s="178">
        <f t="shared" si="189"/>
        <v>0</v>
      </c>
      <c r="BM113" s="178">
        <f t="shared" si="189"/>
        <v>0</v>
      </c>
      <c r="BN113" s="178">
        <f t="shared" si="189"/>
        <v>0</v>
      </c>
      <c r="BO113" s="151">
        <f>BO114+BO115</f>
        <v>0</v>
      </c>
      <c r="BP113" s="151">
        <f>BP114+BP115</f>
        <v>0</v>
      </c>
      <c r="BQ113" s="262" t="s">
        <v>495</v>
      </c>
      <c r="BR113" s="250">
        <f t="shared" si="138"/>
        <v>-9000</v>
      </c>
      <c r="BS113" s="250"/>
      <c r="BV113" s="196"/>
    </row>
    <row r="114" spans="1:74" ht="21.95" customHeight="1">
      <c r="A114" s="262" t="s">
        <v>19</v>
      </c>
      <c r="B114" s="262" t="s">
        <v>45</v>
      </c>
      <c r="C114" s="262"/>
      <c r="D114" s="262"/>
      <c r="E114" s="262"/>
      <c r="F114" s="262"/>
      <c r="G114" s="262"/>
      <c r="H114" s="178"/>
      <c r="I114" s="178"/>
      <c r="J114" s="178"/>
      <c r="K114" s="178"/>
      <c r="L114" s="178">
        <v>0</v>
      </c>
      <c r="M114" s="178">
        <v>0</v>
      </c>
      <c r="N114" s="151">
        <v>0</v>
      </c>
      <c r="O114" s="151">
        <v>0</v>
      </c>
      <c r="P114" s="262"/>
      <c r="Q114" s="178"/>
      <c r="R114" s="178"/>
      <c r="S114" s="178"/>
      <c r="T114" s="178"/>
      <c r="U114" s="178">
        <v>0</v>
      </c>
      <c r="V114" s="178">
        <v>0</v>
      </c>
      <c r="W114" s="151">
        <v>0</v>
      </c>
      <c r="X114" s="151">
        <v>0</v>
      </c>
      <c r="Y114" s="262" t="s">
        <v>19</v>
      </c>
      <c r="Z114" s="262" t="s">
        <v>45</v>
      </c>
      <c r="AA114" s="262"/>
      <c r="AB114" s="262"/>
      <c r="AC114" s="262"/>
      <c r="AD114" s="262"/>
      <c r="AE114" s="262"/>
      <c r="AF114" s="178"/>
      <c r="AG114" s="178"/>
      <c r="AH114" s="178"/>
      <c r="AI114" s="178"/>
      <c r="AJ114" s="178">
        <v>0</v>
      </c>
      <c r="AK114" s="178">
        <v>0</v>
      </c>
      <c r="AL114" s="179">
        <f t="shared" si="156"/>
        <v>0</v>
      </c>
      <c r="AM114" s="179">
        <f t="shared" si="157"/>
        <v>0</v>
      </c>
      <c r="AN114" s="178"/>
      <c r="AO114" s="178"/>
      <c r="AP114" s="178"/>
      <c r="AQ114" s="178"/>
      <c r="AR114" s="178"/>
      <c r="AS114" s="151">
        <v>0</v>
      </c>
      <c r="AT114" s="151">
        <v>0</v>
      </c>
      <c r="AU114" s="262" t="s">
        <v>19</v>
      </c>
      <c r="AV114" s="262" t="s">
        <v>45</v>
      </c>
      <c r="AW114" s="262"/>
      <c r="AX114" s="262"/>
      <c r="AY114" s="262"/>
      <c r="AZ114" s="262"/>
      <c r="BA114" s="262"/>
      <c r="BB114" s="178"/>
      <c r="BC114" s="178"/>
      <c r="BD114" s="178"/>
      <c r="BE114" s="178"/>
      <c r="BF114" s="178">
        <v>0</v>
      </c>
      <c r="BG114" s="178">
        <v>0</v>
      </c>
      <c r="BH114" s="179">
        <f t="shared" si="158"/>
        <v>0</v>
      </c>
      <c r="BI114" s="179">
        <f t="shared" ref="BI114" si="190">BJ114+BK114+BL114+BM114+BN114</f>
        <v>0</v>
      </c>
      <c r="BJ114" s="178"/>
      <c r="BK114" s="178"/>
      <c r="BL114" s="178"/>
      <c r="BM114" s="178"/>
      <c r="BN114" s="178"/>
      <c r="BO114" s="151">
        <v>0</v>
      </c>
      <c r="BP114" s="151">
        <v>0</v>
      </c>
      <c r="BQ114" s="262"/>
      <c r="BR114" s="250">
        <f t="shared" si="138"/>
        <v>0</v>
      </c>
      <c r="BS114" s="250"/>
    </row>
    <row r="115" spans="1:74">
      <c r="A115" s="262" t="s">
        <v>20</v>
      </c>
      <c r="B115" s="262" t="s">
        <v>323</v>
      </c>
      <c r="C115" s="262"/>
      <c r="D115" s="262"/>
      <c r="E115" s="262"/>
      <c r="F115" s="262"/>
      <c r="G115" s="262"/>
      <c r="H115" s="178"/>
      <c r="I115" s="178"/>
      <c r="J115" s="178">
        <f t="shared" ref="J115:K115" si="191">J116</f>
        <v>0</v>
      </c>
      <c r="K115" s="178">
        <f t="shared" si="191"/>
        <v>0</v>
      </c>
      <c r="L115" s="178">
        <f>L116</f>
        <v>2926</v>
      </c>
      <c r="M115" s="178">
        <f t="shared" ref="M115:O115" si="192">M116</f>
        <v>2926</v>
      </c>
      <c r="N115" s="151">
        <f t="shared" si="192"/>
        <v>0</v>
      </c>
      <c r="O115" s="151">
        <f t="shared" si="192"/>
        <v>0</v>
      </c>
      <c r="P115" s="262"/>
      <c r="Q115" s="178"/>
      <c r="R115" s="178"/>
      <c r="S115" s="178">
        <f t="shared" ref="S115:T115" si="193">S116</f>
        <v>0</v>
      </c>
      <c r="T115" s="178">
        <f t="shared" si="193"/>
        <v>0</v>
      </c>
      <c r="U115" s="178">
        <f>U116</f>
        <v>2926</v>
      </c>
      <c r="V115" s="178">
        <f t="shared" ref="V115:X115" si="194">V116</f>
        <v>2926</v>
      </c>
      <c r="W115" s="151">
        <f t="shared" si="194"/>
        <v>0</v>
      </c>
      <c r="X115" s="151">
        <f t="shared" si="194"/>
        <v>0</v>
      </c>
      <c r="Y115" s="262" t="s">
        <v>20</v>
      </c>
      <c r="Z115" s="262" t="s">
        <v>323</v>
      </c>
      <c r="AA115" s="262"/>
      <c r="AB115" s="262"/>
      <c r="AC115" s="262"/>
      <c r="AD115" s="262"/>
      <c r="AE115" s="262"/>
      <c r="AF115" s="178"/>
      <c r="AG115" s="178"/>
      <c r="AH115" s="178">
        <f t="shared" ref="AH115:AI115" si="195">AH116</f>
        <v>0</v>
      </c>
      <c r="AI115" s="178">
        <f t="shared" si="195"/>
        <v>0</v>
      </c>
      <c r="AJ115" s="178">
        <f>AJ116</f>
        <v>14744</v>
      </c>
      <c r="AK115" s="178">
        <f t="shared" ref="AK115:AT115" si="196">AK116</f>
        <v>14744</v>
      </c>
      <c r="AL115" s="179">
        <f t="shared" si="156"/>
        <v>-6119</v>
      </c>
      <c r="AM115" s="178">
        <f t="shared" si="196"/>
        <v>8625</v>
      </c>
      <c r="AN115" s="178">
        <f t="shared" si="196"/>
        <v>3205</v>
      </c>
      <c r="AO115" s="178">
        <f t="shared" si="196"/>
        <v>4105</v>
      </c>
      <c r="AP115" s="178">
        <f t="shared" si="196"/>
        <v>1315</v>
      </c>
      <c r="AQ115" s="178">
        <f t="shared" si="196"/>
        <v>0</v>
      </c>
      <c r="AR115" s="178">
        <f t="shared" si="196"/>
        <v>0</v>
      </c>
      <c r="AS115" s="151">
        <f t="shared" si="196"/>
        <v>0</v>
      </c>
      <c r="AT115" s="151">
        <f t="shared" si="196"/>
        <v>0</v>
      </c>
      <c r="AU115" s="262" t="s">
        <v>20</v>
      </c>
      <c r="AV115" s="262" t="s">
        <v>323</v>
      </c>
      <c r="AW115" s="262"/>
      <c r="AX115" s="262"/>
      <c r="AY115" s="262"/>
      <c r="AZ115" s="262"/>
      <c r="BA115" s="262"/>
      <c r="BB115" s="178"/>
      <c r="BC115" s="178"/>
      <c r="BD115" s="178">
        <f t="shared" ref="BD115:BE115" si="197">BD116</f>
        <v>0</v>
      </c>
      <c r="BE115" s="178">
        <f t="shared" si="197"/>
        <v>0</v>
      </c>
      <c r="BF115" s="178">
        <f>BF116</f>
        <v>5744</v>
      </c>
      <c r="BG115" s="178">
        <f t="shared" ref="BG115:BP115" si="198">BG116</f>
        <v>5744</v>
      </c>
      <c r="BH115" s="179">
        <f t="shared" si="158"/>
        <v>-1278</v>
      </c>
      <c r="BI115" s="178">
        <f t="shared" si="198"/>
        <v>4466</v>
      </c>
      <c r="BJ115" s="178">
        <f t="shared" si="198"/>
        <v>2926</v>
      </c>
      <c r="BK115" s="178">
        <f t="shared" si="198"/>
        <v>1540</v>
      </c>
      <c r="BL115" s="178">
        <f t="shared" si="198"/>
        <v>0</v>
      </c>
      <c r="BM115" s="178">
        <f t="shared" si="198"/>
        <v>0</v>
      </c>
      <c r="BN115" s="178">
        <f t="shared" si="198"/>
        <v>0</v>
      </c>
      <c r="BO115" s="151">
        <f t="shared" si="198"/>
        <v>0</v>
      </c>
      <c r="BP115" s="151">
        <f t="shared" si="198"/>
        <v>0</v>
      </c>
      <c r="BQ115" s="262"/>
      <c r="BR115" s="250">
        <f t="shared" si="138"/>
        <v>-9000</v>
      </c>
      <c r="BS115" s="250"/>
    </row>
    <row r="116" spans="1:74" ht="33.75" customHeight="1">
      <c r="A116" s="170">
        <v>1</v>
      </c>
      <c r="B116" s="171" t="s">
        <v>283</v>
      </c>
      <c r="C116" s="262"/>
      <c r="D116" s="262"/>
      <c r="E116" s="262"/>
      <c r="F116" s="262"/>
      <c r="G116" s="262"/>
      <c r="H116" s="178"/>
      <c r="I116" s="178"/>
      <c r="J116" s="178">
        <f t="shared" ref="J116:L116" si="199">SUM(J117:J119)</f>
        <v>0</v>
      </c>
      <c r="K116" s="178">
        <f t="shared" si="199"/>
        <v>0</v>
      </c>
      <c r="L116" s="178">
        <f t="shared" si="199"/>
        <v>2926</v>
      </c>
      <c r="M116" s="178">
        <f>SUM(M117:M119)</f>
        <v>2926</v>
      </c>
      <c r="N116" s="151">
        <f t="shared" ref="N116:O116" si="200">SUM(N117:N117)</f>
        <v>0</v>
      </c>
      <c r="O116" s="151">
        <f t="shared" si="200"/>
        <v>0</v>
      </c>
      <c r="P116" s="262"/>
      <c r="Q116" s="178"/>
      <c r="R116" s="178"/>
      <c r="S116" s="178">
        <f t="shared" ref="S116:U116" si="201">SUM(S117:S119)</f>
        <v>0</v>
      </c>
      <c r="T116" s="178">
        <f t="shared" si="201"/>
        <v>0</v>
      </c>
      <c r="U116" s="178">
        <f t="shared" si="201"/>
        <v>2926</v>
      </c>
      <c r="V116" s="178">
        <f>SUM(V117:V119)</f>
        <v>2926</v>
      </c>
      <c r="W116" s="151">
        <f t="shared" ref="W116:X116" si="202">SUM(W117:W117)</f>
        <v>0</v>
      </c>
      <c r="X116" s="151">
        <f t="shared" si="202"/>
        <v>0</v>
      </c>
      <c r="Y116" s="170">
        <v>1</v>
      </c>
      <c r="Z116" s="171" t="s">
        <v>283</v>
      </c>
      <c r="AA116" s="262"/>
      <c r="AB116" s="262"/>
      <c r="AC116" s="262"/>
      <c r="AD116" s="262"/>
      <c r="AE116" s="262"/>
      <c r="AF116" s="178"/>
      <c r="AG116" s="178"/>
      <c r="AH116" s="178">
        <f t="shared" ref="AH116:AI116" si="203">SUM(AH117:AH119)</f>
        <v>0</v>
      </c>
      <c r="AI116" s="178">
        <f t="shared" si="203"/>
        <v>0</v>
      </c>
      <c r="AJ116" s="178">
        <f>SUM(AJ117:AJ124)</f>
        <v>14744</v>
      </c>
      <c r="AK116" s="178">
        <f>SUM(AK117:AK124)</f>
        <v>14744</v>
      </c>
      <c r="AL116" s="179">
        <f t="shared" si="156"/>
        <v>-6119</v>
      </c>
      <c r="AM116" s="178">
        <f t="shared" ref="AM116:AT116" si="204">SUM(AM117:AM124)</f>
        <v>8625</v>
      </c>
      <c r="AN116" s="178">
        <f t="shared" si="204"/>
        <v>3205</v>
      </c>
      <c r="AO116" s="178">
        <f t="shared" si="204"/>
        <v>4105</v>
      </c>
      <c r="AP116" s="178">
        <f t="shared" si="204"/>
        <v>1315</v>
      </c>
      <c r="AQ116" s="178">
        <f t="shared" si="204"/>
        <v>0</v>
      </c>
      <c r="AR116" s="178">
        <f t="shared" si="204"/>
        <v>0</v>
      </c>
      <c r="AS116" s="178">
        <f t="shared" si="204"/>
        <v>0</v>
      </c>
      <c r="AT116" s="178">
        <f t="shared" si="204"/>
        <v>0</v>
      </c>
      <c r="AU116" s="170">
        <v>1</v>
      </c>
      <c r="AV116" s="171" t="s">
        <v>283</v>
      </c>
      <c r="AW116" s="262"/>
      <c r="AX116" s="262"/>
      <c r="AY116" s="262"/>
      <c r="AZ116" s="262"/>
      <c r="BA116" s="262"/>
      <c r="BB116" s="178"/>
      <c r="BC116" s="178"/>
      <c r="BD116" s="178">
        <f t="shared" ref="BD116:BE116" si="205">SUM(BD117:BD119)</f>
        <v>0</v>
      </c>
      <c r="BE116" s="178">
        <f t="shared" si="205"/>
        <v>0</v>
      </c>
      <c r="BF116" s="178">
        <f>SUM(BF117:BF124)</f>
        <v>5744</v>
      </c>
      <c r="BG116" s="178">
        <f>SUM(BG117:BG124)</f>
        <v>5744</v>
      </c>
      <c r="BH116" s="179">
        <f t="shared" si="158"/>
        <v>-1278</v>
      </c>
      <c r="BI116" s="178">
        <f t="shared" ref="BI116:BP116" si="206">SUM(BI117:BI124)</f>
        <v>4466</v>
      </c>
      <c r="BJ116" s="178">
        <f t="shared" si="206"/>
        <v>2926</v>
      </c>
      <c r="BK116" s="178">
        <f t="shared" si="206"/>
        <v>1540</v>
      </c>
      <c r="BL116" s="178">
        <f t="shared" si="206"/>
        <v>0</v>
      </c>
      <c r="BM116" s="178">
        <f t="shared" si="206"/>
        <v>0</v>
      </c>
      <c r="BN116" s="178">
        <f t="shared" si="206"/>
        <v>0</v>
      </c>
      <c r="BO116" s="178">
        <f t="shared" si="206"/>
        <v>0</v>
      </c>
      <c r="BP116" s="178">
        <f t="shared" si="206"/>
        <v>0</v>
      </c>
      <c r="BQ116" s="262"/>
      <c r="BR116" s="250">
        <f t="shared" si="138"/>
        <v>-9000</v>
      </c>
      <c r="BS116" s="250"/>
    </row>
    <row r="117" spans="1:74" s="173" customFormat="1" ht="56.25" customHeight="1">
      <c r="A117" s="142" t="s">
        <v>15</v>
      </c>
      <c r="B117" s="145" t="s">
        <v>333</v>
      </c>
      <c r="C117" s="172"/>
      <c r="D117" s="172" t="s">
        <v>324</v>
      </c>
      <c r="E117" s="172" t="s">
        <v>240</v>
      </c>
      <c r="F117" s="237">
        <v>2021</v>
      </c>
      <c r="G117" s="172" t="s">
        <v>386</v>
      </c>
      <c r="H117" s="179">
        <f>I117</f>
        <v>926</v>
      </c>
      <c r="I117" s="179">
        <v>926</v>
      </c>
      <c r="J117" s="179"/>
      <c r="K117" s="179"/>
      <c r="L117" s="179">
        <f t="shared" ref="L117" si="207">M117</f>
        <v>926</v>
      </c>
      <c r="M117" s="179">
        <v>926</v>
      </c>
      <c r="N117" s="244">
        <v>0</v>
      </c>
      <c r="O117" s="244">
        <v>0</v>
      </c>
      <c r="P117" s="172" t="s">
        <v>386</v>
      </c>
      <c r="Q117" s="179">
        <f>R117</f>
        <v>926</v>
      </c>
      <c r="R117" s="179">
        <v>926</v>
      </c>
      <c r="S117" s="179"/>
      <c r="T117" s="179"/>
      <c r="U117" s="179">
        <f t="shared" ref="U117" si="208">V117</f>
        <v>926</v>
      </c>
      <c r="V117" s="179">
        <v>926</v>
      </c>
      <c r="W117" s="244">
        <v>0</v>
      </c>
      <c r="X117" s="244">
        <v>0</v>
      </c>
      <c r="Y117" s="142" t="s">
        <v>15</v>
      </c>
      <c r="Z117" s="145" t="s">
        <v>333</v>
      </c>
      <c r="AA117" s="144">
        <v>7910752</v>
      </c>
      <c r="AB117" s="172" t="s">
        <v>324</v>
      </c>
      <c r="AC117" s="172" t="s">
        <v>240</v>
      </c>
      <c r="AD117" s="237">
        <v>2021</v>
      </c>
      <c r="AE117" s="172" t="s">
        <v>386</v>
      </c>
      <c r="AF117" s="179">
        <f>AG117</f>
        <v>926</v>
      </c>
      <c r="AG117" s="179">
        <v>926</v>
      </c>
      <c r="AH117" s="179"/>
      <c r="AI117" s="179"/>
      <c r="AJ117" s="179">
        <f t="shared" ref="AJ117" si="209">AK117</f>
        <v>926</v>
      </c>
      <c r="AK117" s="179">
        <v>926</v>
      </c>
      <c r="AL117" s="179">
        <f t="shared" si="156"/>
        <v>0</v>
      </c>
      <c r="AM117" s="179">
        <f t="shared" si="157"/>
        <v>926</v>
      </c>
      <c r="AN117" s="179">
        <v>926</v>
      </c>
      <c r="AO117" s="179"/>
      <c r="AP117" s="179"/>
      <c r="AQ117" s="179"/>
      <c r="AR117" s="179"/>
      <c r="AS117" s="244">
        <v>0</v>
      </c>
      <c r="AT117" s="244">
        <v>0</v>
      </c>
      <c r="AU117" s="142" t="s">
        <v>15</v>
      </c>
      <c r="AV117" s="145" t="s">
        <v>333</v>
      </c>
      <c r="AW117" s="144">
        <v>7910752</v>
      </c>
      <c r="AX117" s="172" t="s">
        <v>324</v>
      </c>
      <c r="AY117" s="172" t="s">
        <v>240</v>
      </c>
      <c r="AZ117" s="237">
        <v>2021</v>
      </c>
      <c r="BA117" s="172" t="s">
        <v>386</v>
      </c>
      <c r="BB117" s="179">
        <f>BC117</f>
        <v>926</v>
      </c>
      <c r="BC117" s="179">
        <v>926</v>
      </c>
      <c r="BD117" s="179"/>
      <c r="BE117" s="179"/>
      <c r="BF117" s="179">
        <f t="shared" ref="BF117" si="210">BG117</f>
        <v>926</v>
      </c>
      <c r="BG117" s="179">
        <v>926</v>
      </c>
      <c r="BH117" s="179">
        <f t="shared" si="158"/>
        <v>0</v>
      </c>
      <c r="BI117" s="179">
        <f t="shared" ref="BI117:BI124" si="211">BJ117+BK117+BL117+BM117+BN117</f>
        <v>926</v>
      </c>
      <c r="BJ117" s="179">
        <v>926</v>
      </c>
      <c r="BK117" s="179"/>
      <c r="BL117" s="179"/>
      <c r="BM117" s="179"/>
      <c r="BN117" s="179"/>
      <c r="BO117" s="244">
        <v>0</v>
      </c>
      <c r="BP117" s="244">
        <v>0</v>
      </c>
      <c r="BQ117" s="172"/>
      <c r="BR117" s="250">
        <f t="shared" si="138"/>
        <v>0</v>
      </c>
      <c r="BS117" s="250"/>
      <c r="BV117" s="201"/>
    </row>
    <row r="118" spans="1:74" s="173" customFormat="1" ht="56.25" customHeight="1">
      <c r="A118" s="142" t="s">
        <v>15</v>
      </c>
      <c r="B118" s="145" t="s">
        <v>373</v>
      </c>
      <c r="C118" s="172"/>
      <c r="D118" s="172" t="s">
        <v>335</v>
      </c>
      <c r="E118" s="172" t="s">
        <v>239</v>
      </c>
      <c r="F118" s="237">
        <v>2021</v>
      </c>
      <c r="G118" s="172" t="s">
        <v>388</v>
      </c>
      <c r="H118" s="179">
        <v>3831.879504</v>
      </c>
      <c r="I118" s="179">
        <v>1710</v>
      </c>
      <c r="J118" s="179"/>
      <c r="K118" s="179"/>
      <c r="L118" s="179">
        <v>1710</v>
      </c>
      <c r="M118" s="179">
        <v>1710</v>
      </c>
      <c r="N118" s="244"/>
      <c r="O118" s="244"/>
      <c r="P118" s="172" t="s">
        <v>388</v>
      </c>
      <c r="Q118" s="179">
        <v>3831.879504</v>
      </c>
      <c r="R118" s="179">
        <v>1710</v>
      </c>
      <c r="S118" s="179"/>
      <c r="T118" s="179"/>
      <c r="U118" s="179">
        <v>1710</v>
      </c>
      <c r="V118" s="179">
        <v>1710</v>
      </c>
      <c r="W118" s="244"/>
      <c r="X118" s="244"/>
      <c r="Y118" s="142" t="s">
        <v>15</v>
      </c>
      <c r="Z118" s="145" t="s">
        <v>373</v>
      </c>
      <c r="AA118" s="144">
        <v>7917298</v>
      </c>
      <c r="AB118" s="172" t="s">
        <v>335</v>
      </c>
      <c r="AC118" s="172" t="s">
        <v>239</v>
      </c>
      <c r="AD118" s="237">
        <v>2021</v>
      </c>
      <c r="AE118" s="172" t="s">
        <v>388</v>
      </c>
      <c r="AF118" s="179">
        <v>3831.879504</v>
      </c>
      <c r="AG118" s="179">
        <v>1710</v>
      </c>
      <c r="AH118" s="179"/>
      <c r="AI118" s="179"/>
      <c r="AJ118" s="179">
        <v>1710</v>
      </c>
      <c r="AK118" s="179">
        <v>1710</v>
      </c>
      <c r="AL118" s="179">
        <f t="shared" si="156"/>
        <v>0</v>
      </c>
      <c r="AM118" s="179">
        <f t="shared" si="157"/>
        <v>1710</v>
      </c>
      <c r="AN118" s="179">
        <v>1710</v>
      </c>
      <c r="AO118" s="179"/>
      <c r="AP118" s="179"/>
      <c r="AQ118" s="179"/>
      <c r="AR118" s="179"/>
      <c r="AS118" s="244"/>
      <c r="AT118" s="244"/>
      <c r="AU118" s="142" t="s">
        <v>15</v>
      </c>
      <c r="AV118" s="145" t="s">
        <v>373</v>
      </c>
      <c r="AW118" s="144">
        <v>7917298</v>
      </c>
      <c r="AX118" s="172" t="s">
        <v>335</v>
      </c>
      <c r="AY118" s="172" t="s">
        <v>239</v>
      </c>
      <c r="AZ118" s="237">
        <v>2021</v>
      </c>
      <c r="BA118" s="172" t="s">
        <v>388</v>
      </c>
      <c r="BB118" s="179">
        <v>3831.879504</v>
      </c>
      <c r="BC118" s="179">
        <v>1710</v>
      </c>
      <c r="BD118" s="179"/>
      <c r="BE118" s="179"/>
      <c r="BF118" s="179">
        <f>BG118</f>
        <v>476.55726400000003</v>
      </c>
      <c r="BG118" s="179">
        <f>1710-1233.442736</f>
        <v>476.55726400000003</v>
      </c>
      <c r="BH118" s="179">
        <f t="shared" si="158"/>
        <v>1233.442736</v>
      </c>
      <c r="BI118" s="179">
        <f t="shared" si="211"/>
        <v>1710</v>
      </c>
      <c r="BJ118" s="179">
        <v>1710</v>
      </c>
      <c r="BK118" s="179"/>
      <c r="BL118" s="179"/>
      <c r="BM118" s="179"/>
      <c r="BN118" s="179"/>
      <c r="BO118" s="244"/>
      <c r="BP118" s="244"/>
      <c r="BQ118" s="264" t="s">
        <v>491</v>
      </c>
      <c r="BR118" s="250">
        <f t="shared" si="138"/>
        <v>-1233.442736</v>
      </c>
      <c r="BS118" s="250"/>
      <c r="BV118" s="201"/>
    </row>
    <row r="119" spans="1:74" s="173" customFormat="1" ht="56.25" customHeight="1">
      <c r="A119" s="142" t="s">
        <v>15</v>
      </c>
      <c r="B119" s="145" t="s">
        <v>362</v>
      </c>
      <c r="C119" s="172"/>
      <c r="D119" s="172" t="s">
        <v>335</v>
      </c>
      <c r="E119" s="172" t="s">
        <v>239</v>
      </c>
      <c r="F119" s="237">
        <v>2021</v>
      </c>
      <c r="G119" s="172" t="s">
        <v>389</v>
      </c>
      <c r="H119" s="179">
        <v>290</v>
      </c>
      <c r="I119" s="179">
        <v>290</v>
      </c>
      <c r="J119" s="179"/>
      <c r="K119" s="179"/>
      <c r="L119" s="179">
        <v>290</v>
      </c>
      <c r="M119" s="179">
        <v>290</v>
      </c>
      <c r="N119" s="244"/>
      <c r="O119" s="244"/>
      <c r="P119" s="172" t="s">
        <v>389</v>
      </c>
      <c r="Q119" s="179">
        <v>290</v>
      </c>
      <c r="R119" s="179">
        <v>290</v>
      </c>
      <c r="S119" s="179"/>
      <c r="T119" s="179"/>
      <c r="U119" s="179">
        <v>290</v>
      </c>
      <c r="V119" s="179">
        <v>290</v>
      </c>
      <c r="W119" s="244"/>
      <c r="X119" s="244"/>
      <c r="Y119" s="142" t="s">
        <v>15</v>
      </c>
      <c r="Z119" s="145" t="s">
        <v>362</v>
      </c>
      <c r="AA119" s="144">
        <v>7916752</v>
      </c>
      <c r="AB119" s="172" t="s">
        <v>335</v>
      </c>
      <c r="AC119" s="172" t="s">
        <v>239</v>
      </c>
      <c r="AD119" s="237">
        <v>2021</v>
      </c>
      <c r="AE119" s="172" t="s">
        <v>389</v>
      </c>
      <c r="AF119" s="179">
        <v>290</v>
      </c>
      <c r="AG119" s="179">
        <v>290</v>
      </c>
      <c r="AH119" s="179"/>
      <c r="AI119" s="179"/>
      <c r="AJ119" s="179">
        <v>290</v>
      </c>
      <c r="AK119" s="179">
        <v>290</v>
      </c>
      <c r="AL119" s="179">
        <f t="shared" si="156"/>
        <v>0</v>
      </c>
      <c r="AM119" s="179">
        <f t="shared" si="157"/>
        <v>290</v>
      </c>
      <c r="AN119" s="179">
        <v>290</v>
      </c>
      <c r="AO119" s="179"/>
      <c r="AP119" s="179"/>
      <c r="AQ119" s="179"/>
      <c r="AR119" s="179"/>
      <c r="AS119" s="244"/>
      <c r="AT119" s="244"/>
      <c r="AU119" s="142" t="s">
        <v>15</v>
      </c>
      <c r="AV119" s="145" t="s">
        <v>362</v>
      </c>
      <c r="AW119" s="144">
        <v>7916752</v>
      </c>
      <c r="AX119" s="172" t="s">
        <v>335</v>
      </c>
      <c r="AY119" s="172" t="s">
        <v>239</v>
      </c>
      <c r="AZ119" s="237">
        <v>2021</v>
      </c>
      <c r="BA119" s="172" t="s">
        <v>389</v>
      </c>
      <c r="BB119" s="179">
        <v>290</v>
      </c>
      <c r="BC119" s="179">
        <v>290</v>
      </c>
      <c r="BD119" s="179"/>
      <c r="BE119" s="179"/>
      <c r="BF119" s="179">
        <f t="shared" ref="BF119:BF122" si="212">BG119</f>
        <v>290</v>
      </c>
      <c r="BG119" s="179">
        <v>290</v>
      </c>
      <c r="BH119" s="179">
        <f t="shared" si="158"/>
        <v>0</v>
      </c>
      <c r="BI119" s="179">
        <f t="shared" si="211"/>
        <v>290</v>
      </c>
      <c r="BJ119" s="179">
        <v>290</v>
      </c>
      <c r="BK119" s="179"/>
      <c r="BL119" s="179"/>
      <c r="BM119" s="179"/>
      <c r="BN119" s="179"/>
      <c r="BO119" s="244"/>
      <c r="BP119" s="244"/>
      <c r="BQ119" s="172"/>
      <c r="BR119" s="250">
        <f t="shared" si="138"/>
        <v>0</v>
      </c>
      <c r="BS119" s="250"/>
      <c r="BV119" s="201"/>
    </row>
    <row r="120" spans="1:74" s="173" customFormat="1" ht="61.5" customHeight="1">
      <c r="A120" s="142" t="s">
        <v>15</v>
      </c>
      <c r="B120" s="145"/>
      <c r="C120" s="172"/>
      <c r="D120" s="172"/>
      <c r="E120" s="172"/>
      <c r="F120" s="237"/>
      <c r="G120" s="172"/>
      <c r="H120" s="179"/>
      <c r="I120" s="179"/>
      <c r="J120" s="179"/>
      <c r="K120" s="179"/>
      <c r="L120" s="179"/>
      <c r="M120" s="179"/>
      <c r="N120" s="244"/>
      <c r="O120" s="244"/>
      <c r="P120" s="172"/>
      <c r="Q120" s="179"/>
      <c r="R120" s="179"/>
      <c r="S120" s="179"/>
      <c r="T120" s="179"/>
      <c r="U120" s="179"/>
      <c r="V120" s="179"/>
      <c r="W120" s="244"/>
      <c r="X120" s="244"/>
      <c r="Y120" s="142" t="s">
        <v>15</v>
      </c>
      <c r="Z120" s="145" t="s">
        <v>293</v>
      </c>
      <c r="AA120" s="144">
        <v>7913664</v>
      </c>
      <c r="AB120" s="144" t="s">
        <v>320</v>
      </c>
      <c r="AC120" s="157" t="s">
        <v>328</v>
      </c>
      <c r="AD120" s="157" t="s">
        <v>435</v>
      </c>
      <c r="AE120" s="157" t="s">
        <v>382</v>
      </c>
      <c r="AF120" s="179">
        <f>AG120</f>
        <v>2818</v>
      </c>
      <c r="AG120" s="179">
        <v>2818</v>
      </c>
      <c r="AH120" s="179"/>
      <c r="AI120" s="179"/>
      <c r="AJ120" s="179">
        <v>2818</v>
      </c>
      <c r="AK120" s="179">
        <v>2818</v>
      </c>
      <c r="AL120" s="179">
        <f t="shared" si="156"/>
        <v>-1635</v>
      </c>
      <c r="AM120" s="179">
        <f t="shared" si="157"/>
        <v>1183</v>
      </c>
      <c r="AN120" s="179"/>
      <c r="AO120" s="179">
        <v>1183</v>
      </c>
      <c r="AP120" s="179"/>
      <c r="AQ120" s="179"/>
      <c r="AR120" s="179"/>
      <c r="AS120" s="244"/>
      <c r="AT120" s="244"/>
      <c r="AU120" s="142" t="s">
        <v>15</v>
      </c>
      <c r="AV120" s="145" t="s">
        <v>293</v>
      </c>
      <c r="AW120" s="144">
        <v>7913664</v>
      </c>
      <c r="AX120" s="144" t="s">
        <v>320</v>
      </c>
      <c r="AY120" s="157" t="s">
        <v>328</v>
      </c>
      <c r="AZ120" s="157" t="s">
        <v>435</v>
      </c>
      <c r="BA120" s="157" t="s">
        <v>382</v>
      </c>
      <c r="BB120" s="179">
        <f>BC120</f>
        <v>2818</v>
      </c>
      <c r="BC120" s="179">
        <v>2818</v>
      </c>
      <c r="BD120" s="179"/>
      <c r="BE120" s="179"/>
      <c r="BF120" s="179">
        <f t="shared" si="212"/>
        <v>2818</v>
      </c>
      <c r="BG120" s="179">
        <v>2818</v>
      </c>
      <c r="BH120" s="179">
        <f t="shared" si="158"/>
        <v>-1635</v>
      </c>
      <c r="BI120" s="179">
        <f t="shared" si="211"/>
        <v>1183</v>
      </c>
      <c r="BJ120" s="179"/>
      <c r="BK120" s="179">
        <v>1183</v>
      </c>
      <c r="BL120" s="179"/>
      <c r="BM120" s="179"/>
      <c r="BN120" s="179"/>
      <c r="BO120" s="244"/>
      <c r="BP120" s="244"/>
      <c r="BQ120" s="144"/>
      <c r="BR120" s="250">
        <f t="shared" si="138"/>
        <v>0</v>
      </c>
      <c r="BS120" s="250"/>
      <c r="BU120" s="173">
        <f>BG120+BE96+BG47+1630+930</f>
        <v>7117.9913479999996</v>
      </c>
      <c r="BV120" s="201"/>
    </row>
    <row r="121" spans="1:74" s="222" customFormat="1" ht="60.75" hidden="1" customHeight="1">
      <c r="A121" s="226"/>
      <c r="B121" s="228"/>
      <c r="C121" s="225"/>
      <c r="D121" s="225"/>
      <c r="E121" s="229"/>
      <c r="F121" s="230"/>
      <c r="G121" s="229"/>
      <c r="H121" s="216"/>
      <c r="I121" s="216"/>
      <c r="J121" s="216"/>
      <c r="K121" s="216"/>
      <c r="L121" s="216"/>
      <c r="M121" s="216"/>
      <c r="N121" s="227"/>
      <c r="O121" s="227"/>
      <c r="P121" s="229"/>
      <c r="Q121" s="216"/>
      <c r="R121" s="216"/>
      <c r="S121" s="216"/>
      <c r="T121" s="216"/>
      <c r="U121" s="216"/>
      <c r="V121" s="216"/>
      <c r="W121" s="227"/>
      <c r="X121" s="227"/>
      <c r="Y121" s="226" t="s">
        <v>15</v>
      </c>
      <c r="Z121" s="228" t="s">
        <v>294</v>
      </c>
      <c r="AA121" s="225">
        <v>7916553</v>
      </c>
      <c r="AB121" s="225" t="s">
        <v>320</v>
      </c>
      <c r="AC121" s="229" t="s">
        <v>235</v>
      </c>
      <c r="AD121" s="229" t="s">
        <v>435</v>
      </c>
      <c r="AE121" s="229" t="s">
        <v>344</v>
      </c>
      <c r="AF121" s="216">
        <f>AG121</f>
        <v>5160</v>
      </c>
      <c r="AG121" s="216">
        <v>5160</v>
      </c>
      <c r="AH121" s="216"/>
      <c r="AI121" s="216"/>
      <c r="AJ121" s="216">
        <f>AK121</f>
        <v>767</v>
      </c>
      <c r="AK121" s="216">
        <v>767</v>
      </c>
      <c r="AL121" s="216">
        <f t="shared" si="156"/>
        <v>2527</v>
      </c>
      <c r="AM121" s="216">
        <f t="shared" si="157"/>
        <v>3294</v>
      </c>
      <c r="AN121" s="216">
        <v>279</v>
      </c>
      <c r="AO121" s="216">
        <v>1700</v>
      </c>
      <c r="AP121" s="216">
        <v>1315</v>
      </c>
      <c r="AQ121" s="216"/>
      <c r="AR121" s="216"/>
      <c r="AS121" s="227"/>
      <c r="AT121" s="227"/>
      <c r="AU121" s="226" t="s">
        <v>15</v>
      </c>
      <c r="AV121" s="228" t="s">
        <v>294</v>
      </c>
      <c r="AW121" s="225">
        <v>7916553</v>
      </c>
      <c r="AX121" s="225" t="s">
        <v>320</v>
      </c>
      <c r="AY121" s="229" t="s">
        <v>235</v>
      </c>
      <c r="AZ121" s="229" t="s">
        <v>435</v>
      </c>
      <c r="BA121" s="229" t="s">
        <v>344</v>
      </c>
      <c r="BB121" s="216">
        <f>BC121</f>
        <v>5160</v>
      </c>
      <c r="BC121" s="216">
        <v>5160</v>
      </c>
      <c r="BD121" s="216"/>
      <c r="BE121" s="216"/>
      <c r="BF121" s="216">
        <f t="shared" si="212"/>
        <v>0</v>
      </c>
      <c r="BG121" s="216">
        <v>0</v>
      </c>
      <c r="BH121" s="216"/>
      <c r="BI121" s="216"/>
      <c r="BJ121" s="216"/>
      <c r="BK121" s="216"/>
      <c r="BL121" s="216"/>
      <c r="BM121" s="216"/>
      <c r="BN121" s="216"/>
      <c r="BO121" s="227"/>
      <c r="BP121" s="227"/>
      <c r="BQ121" s="225" t="s">
        <v>492</v>
      </c>
      <c r="BR121" s="263">
        <f t="shared" si="138"/>
        <v>-767</v>
      </c>
      <c r="BS121" s="263"/>
    </row>
    <row r="122" spans="1:74" s="201" customFormat="1" ht="61.5" hidden="1" customHeight="1">
      <c r="A122" s="226" t="s">
        <v>15</v>
      </c>
      <c r="B122" s="228"/>
      <c r="C122" s="232"/>
      <c r="D122" s="232"/>
      <c r="E122" s="232"/>
      <c r="F122" s="233"/>
      <c r="G122" s="232"/>
      <c r="H122" s="216"/>
      <c r="I122" s="216"/>
      <c r="J122" s="216"/>
      <c r="K122" s="216"/>
      <c r="L122" s="216"/>
      <c r="M122" s="216"/>
      <c r="N122" s="227"/>
      <c r="O122" s="227"/>
      <c r="P122" s="232"/>
      <c r="Q122" s="216"/>
      <c r="R122" s="216"/>
      <c r="S122" s="216"/>
      <c r="T122" s="216"/>
      <c r="U122" s="216"/>
      <c r="V122" s="216"/>
      <c r="W122" s="227"/>
      <c r="X122" s="227"/>
      <c r="Y122" s="226" t="s">
        <v>15</v>
      </c>
      <c r="Z122" s="228" t="s">
        <v>336</v>
      </c>
      <c r="AA122" s="225">
        <v>7913665</v>
      </c>
      <c r="AB122" s="232" t="s">
        <v>320</v>
      </c>
      <c r="AC122" s="232" t="s">
        <v>240</v>
      </c>
      <c r="AD122" s="233" t="s">
        <v>435</v>
      </c>
      <c r="AE122" s="232" t="s">
        <v>385</v>
      </c>
      <c r="AF122" s="216">
        <v>4340</v>
      </c>
      <c r="AG122" s="216">
        <v>4340</v>
      </c>
      <c r="AH122" s="216"/>
      <c r="AI122" s="216"/>
      <c r="AJ122" s="216">
        <f>AK122</f>
        <v>1730</v>
      </c>
      <c r="AK122" s="216">
        <v>1730</v>
      </c>
      <c r="AL122" s="216">
        <f t="shared" ref="AL122" si="213">AM122-AK122</f>
        <v>-865</v>
      </c>
      <c r="AM122" s="216">
        <f t="shared" ref="AM122" si="214">AN122+AO122+AP122+AQ122+AR122</f>
        <v>865</v>
      </c>
      <c r="AN122" s="216"/>
      <c r="AO122" s="216">
        <v>865</v>
      </c>
      <c r="AP122" s="216"/>
      <c r="AQ122" s="216"/>
      <c r="AR122" s="216"/>
      <c r="AS122" s="227"/>
      <c r="AT122" s="227"/>
      <c r="AU122" s="226" t="s">
        <v>15</v>
      </c>
      <c r="AV122" s="228" t="s">
        <v>336</v>
      </c>
      <c r="AW122" s="225">
        <v>7913665</v>
      </c>
      <c r="AX122" s="232" t="s">
        <v>320</v>
      </c>
      <c r="AY122" s="232" t="s">
        <v>240</v>
      </c>
      <c r="AZ122" s="233" t="s">
        <v>435</v>
      </c>
      <c r="BA122" s="232" t="s">
        <v>385</v>
      </c>
      <c r="BB122" s="216">
        <v>4340</v>
      </c>
      <c r="BC122" s="216">
        <v>4340</v>
      </c>
      <c r="BD122" s="216"/>
      <c r="BE122" s="216"/>
      <c r="BF122" s="216">
        <f t="shared" si="212"/>
        <v>0</v>
      </c>
      <c r="BG122" s="216">
        <v>0</v>
      </c>
      <c r="BH122" s="216"/>
      <c r="BI122" s="216"/>
      <c r="BJ122" s="216"/>
      <c r="BK122" s="216"/>
      <c r="BL122" s="216"/>
      <c r="BM122" s="216"/>
      <c r="BN122" s="216"/>
      <c r="BO122" s="227"/>
      <c r="BP122" s="227"/>
      <c r="BQ122" s="225" t="s">
        <v>492</v>
      </c>
      <c r="BR122" s="263">
        <f t="shared" si="138"/>
        <v>-1730</v>
      </c>
      <c r="BS122" s="263"/>
    </row>
    <row r="123" spans="1:74" s="223" customFormat="1" ht="57.75" customHeight="1">
      <c r="A123" s="142" t="s">
        <v>15</v>
      </c>
      <c r="B123" s="146"/>
      <c r="C123" s="144"/>
      <c r="D123" s="144"/>
      <c r="E123" s="144"/>
      <c r="F123" s="142"/>
      <c r="G123" s="144"/>
      <c r="H123" s="179"/>
      <c r="I123" s="179"/>
      <c r="J123" s="179"/>
      <c r="K123" s="179"/>
      <c r="L123" s="179"/>
      <c r="M123" s="179"/>
      <c r="N123" s="244"/>
      <c r="O123" s="244"/>
      <c r="P123" s="144"/>
      <c r="Q123" s="179"/>
      <c r="R123" s="179"/>
      <c r="S123" s="179"/>
      <c r="T123" s="179"/>
      <c r="U123" s="179"/>
      <c r="V123" s="179"/>
      <c r="W123" s="244"/>
      <c r="X123" s="244"/>
      <c r="Y123" s="142" t="s">
        <v>15</v>
      </c>
      <c r="Z123" s="146" t="s">
        <v>303</v>
      </c>
      <c r="AA123" s="144">
        <v>7910488</v>
      </c>
      <c r="AB123" s="144" t="s">
        <v>320</v>
      </c>
      <c r="AC123" s="144" t="s">
        <v>240</v>
      </c>
      <c r="AD123" s="144" t="s">
        <v>434</v>
      </c>
      <c r="AE123" s="144" t="s">
        <v>376</v>
      </c>
      <c r="AF123" s="179">
        <v>4842</v>
      </c>
      <c r="AG123" s="179">
        <v>4842</v>
      </c>
      <c r="AH123" s="179"/>
      <c r="AI123" s="179"/>
      <c r="AJ123" s="179">
        <f>AK123</f>
        <v>3503</v>
      </c>
      <c r="AK123" s="179">
        <f>503+3000</f>
        <v>3503</v>
      </c>
      <c r="AL123" s="179">
        <f t="shared" ref="AL123:AL124" si="215">AM123-AK123</f>
        <v>-3146</v>
      </c>
      <c r="AM123" s="179">
        <f t="shared" ref="AM123:AM124" si="216">AN123+AO123+AP123+AQ123+AR123</f>
        <v>357</v>
      </c>
      <c r="AN123" s="179"/>
      <c r="AO123" s="179">
        <v>357</v>
      </c>
      <c r="AP123" s="179"/>
      <c r="AQ123" s="179"/>
      <c r="AR123" s="179"/>
      <c r="AS123" s="244"/>
      <c r="AT123" s="244"/>
      <c r="AU123" s="142" t="s">
        <v>15</v>
      </c>
      <c r="AV123" s="146" t="s">
        <v>303</v>
      </c>
      <c r="AW123" s="144">
        <v>7910488</v>
      </c>
      <c r="AX123" s="144" t="s">
        <v>320</v>
      </c>
      <c r="AY123" s="144" t="s">
        <v>240</v>
      </c>
      <c r="AZ123" s="144" t="s">
        <v>444</v>
      </c>
      <c r="BA123" s="144" t="s">
        <v>376</v>
      </c>
      <c r="BB123" s="179">
        <v>4842</v>
      </c>
      <c r="BC123" s="179">
        <v>4842</v>
      </c>
      <c r="BD123" s="179"/>
      <c r="BE123" s="179"/>
      <c r="BF123" s="179">
        <f>BG123</f>
        <v>1233.442736</v>
      </c>
      <c r="BG123" s="179">
        <v>1233.442736</v>
      </c>
      <c r="BH123" s="179">
        <f t="shared" si="158"/>
        <v>-876.44273599999997</v>
      </c>
      <c r="BI123" s="179">
        <f t="shared" si="211"/>
        <v>357</v>
      </c>
      <c r="BJ123" s="179"/>
      <c r="BK123" s="179">
        <v>357</v>
      </c>
      <c r="BL123" s="179"/>
      <c r="BM123" s="179"/>
      <c r="BN123" s="179"/>
      <c r="BO123" s="244"/>
      <c r="BP123" s="244"/>
      <c r="BQ123" s="144"/>
      <c r="BR123" s="250">
        <f t="shared" si="138"/>
        <v>-2269.557264</v>
      </c>
      <c r="BS123" s="250"/>
    </row>
    <row r="124" spans="1:74" s="222" customFormat="1" ht="57.75" hidden="1" customHeight="1">
      <c r="A124" s="226" t="s">
        <v>15</v>
      </c>
      <c r="B124" s="224"/>
      <c r="C124" s="225"/>
      <c r="D124" s="225"/>
      <c r="E124" s="225"/>
      <c r="F124" s="226"/>
      <c r="G124" s="225"/>
      <c r="H124" s="216"/>
      <c r="I124" s="216"/>
      <c r="J124" s="216"/>
      <c r="K124" s="216"/>
      <c r="L124" s="216"/>
      <c r="M124" s="216"/>
      <c r="N124" s="227"/>
      <c r="O124" s="227"/>
      <c r="P124" s="225"/>
      <c r="Q124" s="216"/>
      <c r="R124" s="216"/>
      <c r="S124" s="216"/>
      <c r="T124" s="216"/>
      <c r="U124" s="216"/>
      <c r="V124" s="216"/>
      <c r="W124" s="227"/>
      <c r="X124" s="227"/>
      <c r="Y124" s="226" t="s">
        <v>15</v>
      </c>
      <c r="Z124" s="224" t="s">
        <v>304</v>
      </c>
      <c r="AA124" s="225">
        <v>7913666</v>
      </c>
      <c r="AB124" s="225" t="s">
        <v>320</v>
      </c>
      <c r="AC124" s="225" t="s">
        <v>240</v>
      </c>
      <c r="AD124" s="225" t="s">
        <v>438</v>
      </c>
      <c r="AE124" s="225" t="s">
        <v>377</v>
      </c>
      <c r="AF124" s="216">
        <v>6851</v>
      </c>
      <c r="AG124" s="216">
        <v>6851</v>
      </c>
      <c r="AH124" s="216"/>
      <c r="AI124" s="216"/>
      <c r="AJ124" s="216">
        <f>AK124</f>
        <v>3000</v>
      </c>
      <c r="AK124" s="216">
        <v>3000</v>
      </c>
      <c r="AL124" s="216">
        <f t="shared" si="215"/>
        <v>-3000</v>
      </c>
      <c r="AM124" s="216">
        <f t="shared" si="216"/>
        <v>0</v>
      </c>
      <c r="AN124" s="216"/>
      <c r="AO124" s="216"/>
      <c r="AP124" s="216"/>
      <c r="AQ124" s="216"/>
      <c r="AR124" s="216"/>
      <c r="AS124" s="227"/>
      <c r="AT124" s="227"/>
      <c r="AU124" s="226" t="s">
        <v>15</v>
      </c>
      <c r="AV124" s="224" t="s">
        <v>304</v>
      </c>
      <c r="AW124" s="225">
        <v>7913666</v>
      </c>
      <c r="AX124" s="225" t="s">
        <v>320</v>
      </c>
      <c r="AY124" s="225" t="s">
        <v>240</v>
      </c>
      <c r="AZ124" s="225" t="s">
        <v>434</v>
      </c>
      <c r="BA124" s="225" t="s">
        <v>496</v>
      </c>
      <c r="BB124" s="216">
        <f>BC124</f>
        <v>7947.1080000000002</v>
      </c>
      <c r="BC124" s="216">
        <v>7947.1080000000002</v>
      </c>
      <c r="BD124" s="216"/>
      <c r="BE124" s="216"/>
      <c r="BF124" s="216">
        <f>BG124</f>
        <v>0</v>
      </c>
      <c r="BG124" s="216"/>
      <c r="BH124" s="216">
        <f t="shared" si="158"/>
        <v>0</v>
      </c>
      <c r="BI124" s="216">
        <f t="shared" si="211"/>
        <v>0</v>
      </c>
      <c r="BJ124" s="216"/>
      <c r="BK124" s="216"/>
      <c r="BL124" s="216"/>
      <c r="BM124" s="216"/>
      <c r="BN124" s="216"/>
      <c r="BO124" s="227"/>
      <c r="BP124" s="227"/>
      <c r="BQ124" s="225" t="s">
        <v>489</v>
      </c>
      <c r="BR124" s="263">
        <f t="shared" si="138"/>
        <v>-3000</v>
      </c>
      <c r="BS124" s="263"/>
    </row>
    <row r="125" spans="1:74" s="149" customFormat="1" ht="32.25" customHeight="1">
      <c r="A125" s="262" t="s">
        <v>325</v>
      </c>
      <c r="B125" s="262" t="s">
        <v>326</v>
      </c>
      <c r="C125" s="262"/>
      <c r="D125" s="262"/>
      <c r="E125" s="262"/>
      <c r="F125" s="262"/>
      <c r="G125" s="262"/>
      <c r="H125" s="178">
        <f>H126+H127</f>
        <v>0</v>
      </c>
      <c r="I125" s="178">
        <f>I126+I127</f>
        <v>0</v>
      </c>
      <c r="J125" s="178">
        <f t="shared" ref="J125:L125" si="217">J126+J127</f>
        <v>0</v>
      </c>
      <c r="K125" s="178">
        <f t="shared" si="217"/>
        <v>0</v>
      </c>
      <c r="L125" s="178">
        <f t="shared" si="217"/>
        <v>632.79999999999995</v>
      </c>
      <c r="M125" s="178">
        <f>M126+M127</f>
        <v>632.79999999999995</v>
      </c>
      <c r="N125" s="151">
        <f>N126+N127</f>
        <v>0</v>
      </c>
      <c r="O125" s="151">
        <f>O126+O127</f>
        <v>0</v>
      </c>
      <c r="P125" s="262"/>
      <c r="Q125" s="178">
        <f>Q126+Q127</f>
        <v>0</v>
      </c>
      <c r="R125" s="178">
        <f>R126+R127</f>
        <v>0</v>
      </c>
      <c r="S125" s="178">
        <f t="shared" ref="S125:U125" si="218">S126+S127</f>
        <v>0</v>
      </c>
      <c r="T125" s="178">
        <f t="shared" si="218"/>
        <v>0</v>
      </c>
      <c r="U125" s="178">
        <f t="shared" si="218"/>
        <v>632.79999999999995</v>
      </c>
      <c r="V125" s="178">
        <f>V126+V127</f>
        <v>632.79999999999995</v>
      </c>
      <c r="W125" s="151">
        <f>W126+W127</f>
        <v>0</v>
      </c>
      <c r="X125" s="151">
        <f>X126+X127</f>
        <v>0</v>
      </c>
      <c r="Y125" s="262" t="s">
        <v>325</v>
      </c>
      <c r="Z125" s="262" t="s">
        <v>326</v>
      </c>
      <c r="AA125" s="262"/>
      <c r="AB125" s="262"/>
      <c r="AC125" s="262"/>
      <c r="AD125" s="262"/>
      <c r="AE125" s="262"/>
      <c r="AF125" s="178">
        <f>AF126+AF127</f>
        <v>0</v>
      </c>
      <c r="AG125" s="178">
        <f>AG126+AG127</f>
        <v>0</v>
      </c>
      <c r="AH125" s="178">
        <f t="shared" ref="AH125:AJ125" si="219">AH126+AH127</f>
        <v>0</v>
      </c>
      <c r="AI125" s="178">
        <f t="shared" si="219"/>
        <v>0</v>
      </c>
      <c r="AJ125" s="178">
        <f t="shared" si="219"/>
        <v>632.79999999999995</v>
      </c>
      <c r="AK125" s="178">
        <f>AK126+AK127</f>
        <v>632.79999999999995</v>
      </c>
      <c r="AL125" s="179">
        <f t="shared" si="156"/>
        <v>0</v>
      </c>
      <c r="AM125" s="178">
        <f t="shared" ref="AM125:AR125" si="220">AM126+AM127</f>
        <v>632.79999999999995</v>
      </c>
      <c r="AN125" s="178">
        <f t="shared" si="220"/>
        <v>632.79999999999995</v>
      </c>
      <c r="AO125" s="178">
        <f t="shared" si="220"/>
        <v>0</v>
      </c>
      <c r="AP125" s="178">
        <f t="shared" si="220"/>
        <v>0</v>
      </c>
      <c r="AQ125" s="178">
        <f t="shared" si="220"/>
        <v>0</v>
      </c>
      <c r="AR125" s="178">
        <f t="shared" si="220"/>
        <v>0</v>
      </c>
      <c r="AS125" s="151">
        <f>AS126+AS127</f>
        <v>0</v>
      </c>
      <c r="AT125" s="151">
        <f>AT126+AT127</f>
        <v>0</v>
      </c>
      <c r="AU125" s="262" t="s">
        <v>325</v>
      </c>
      <c r="AV125" s="262" t="s">
        <v>326</v>
      </c>
      <c r="AW125" s="262"/>
      <c r="AX125" s="262"/>
      <c r="AY125" s="262"/>
      <c r="AZ125" s="262"/>
      <c r="BA125" s="262"/>
      <c r="BB125" s="178">
        <f>BB126+BB127</f>
        <v>0</v>
      </c>
      <c r="BC125" s="178">
        <f>BC126+BC127</f>
        <v>0</v>
      </c>
      <c r="BD125" s="178">
        <f t="shared" ref="BD125:BF125" si="221">BD126+BD127</f>
        <v>0</v>
      </c>
      <c r="BE125" s="178">
        <f t="shared" si="221"/>
        <v>0</v>
      </c>
      <c r="BF125" s="178">
        <f t="shared" si="221"/>
        <v>632.79999999999995</v>
      </c>
      <c r="BG125" s="178">
        <f>BG126+BG127</f>
        <v>632.79999999999995</v>
      </c>
      <c r="BH125" s="179">
        <f t="shared" si="158"/>
        <v>0</v>
      </c>
      <c r="BI125" s="178">
        <f t="shared" ref="BI125:BN125" si="222">BI126+BI127</f>
        <v>632.79999999999995</v>
      </c>
      <c r="BJ125" s="178">
        <f t="shared" si="222"/>
        <v>632.79999999999995</v>
      </c>
      <c r="BK125" s="178">
        <f t="shared" si="222"/>
        <v>0</v>
      </c>
      <c r="BL125" s="178">
        <f t="shared" si="222"/>
        <v>0</v>
      </c>
      <c r="BM125" s="178">
        <f t="shared" si="222"/>
        <v>0</v>
      </c>
      <c r="BN125" s="178">
        <f t="shared" si="222"/>
        <v>0</v>
      </c>
      <c r="BO125" s="151">
        <f>BO126+BO127</f>
        <v>0</v>
      </c>
      <c r="BP125" s="151">
        <f>BP126+BP127</f>
        <v>0</v>
      </c>
      <c r="BQ125" s="262"/>
      <c r="BR125" s="250">
        <f t="shared" si="138"/>
        <v>0</v>
      </c>
      <c r="BS125" s="250"/>
      <c r="BV125" s="196"/>
    </row>
    <row r="126" spans="1:74" ht="21.95" customHeight="1">
      <c r="A126" s="262" t="s">
        <v>19</v>
      </c>
      <c r="B126" s="262" t="s">
        <v>45</v>
      </c>
      <c r="C126" s="262"/>
      <c r="D126" s="262"/>
      <c r="E126" s="262"/>
      <c r="F126" s="262"/>
      <c r="G126" s="262"/>
      <c r="H126" s="178"/>
      <c r="I126" s="178"/>
      <c r="J126" s="178"/>
      <c r="K126" s="178"/>
      <c r="L126" s="178">
        <v>0</v>
      </c>
      <c r="M126" s="178">
        <v>0</v>
      </c>
      <c r="N126" s="151">
        <v>0</v>
      </c>
      <c r="O126" s="151">
        <v>0</v>
      </c>
      <c r="P126" s="262"/>
      <c r="Q126" s="178"/>
      <c r="R126" s="178"/>
      <c r="S126" s="178"/>
      <c r="T126" s="178"/>
      <c r="U126" s="178">
        <v>0</v>
      </c>
      <c r="V126" s="178">
        <v>0</v>
      </c>
      <c r="W126" s="151">
        <v>0</v>
      </c>
      <c r="X126" s="151">
        <v>0</v>
      </c>
      <c r="Y126" s="262" t="s">
        <v>19</v>
      </c>
      <c r="Z126" s="262" t="s">
        <v>45</v>
      </c>
      <c r="AA126" s="262"/>
      <c r="AB126" s="262"/>
      <c r="AC126" s="262"/>
      <c r="AD126" s="262"/>
      <c r="AE126" s="262"/>
      <c r="AF126" s="178"/>
      <c r="AG126" s="178"/>
      <c r="AH126" s="178"/>
      <c r="AI126" s="178"/>
      <c r="AJ126" s="178">
        <v>0</v>
      </c>
      <c r="AK126" s="178">
        <v>0</v>
      </c>
      <c r="AL126" s="179">
        <f t="shared" si="156"/>
        <v>0</v>
      </c>
      <c r="AM126" s="179">
        <f t="shared" si="157"/>
        <v>0</v>
      </c>
      <c r="AN126" s="178"/>
      <c r="AO126" s="178"/>
      <c r="AP126" s="178"/>
      <c r="AQ126" s="178"/>
      <c r="AR126" s="178"/>
      <c r="AS126" s="151">
        <v>0</v>
      </c>
      <c r="AT126" s="151">
        <v>0</v>
      </c>
      <c r="AU126" s="262" t="s">
        <v>19</v>
      </c>
      <c r="AV126" s="262" t="s">
        <v>45</v>
      </c>
      <c r="AW126" s="262"/>
      <c r="AX126" s="262"/>
      <c r="AY126" s="262"/>
      <c r="AZ126" s="262"/>
      <c r="BA126" s="262"/>
      <c r="BB126" s="178"/>
      <c r="BC126" s="178"/>
      <c r="BD126" s="178"/>
      <c r="BE126" s="178"/>
      <c r="BF126" s="178">
        <v>0</v>
      </c>
      <c r="BG126" s="178">
        <v>0</v>
      </c>
      <c r="BH126" s="179">
        <f t="shared" si="158"/>
        <v>0</v>
      </c>
      <c r="BI126" s="179">
        <f t="shared" ref="BI126" si="223">BJ126+BK126+BL126+BM126+BN126</f>
        <v>0</v>
      </c>
      <c r="BJ126" s="178"/>
      <c r="BK126" s="178"/>
      <c r="BL126" s="178"/>
      <c r="BM126" s="178"/>
      <c r="BN126" s="178"/>
      <c r="BO126" s="151">
        <v>0</v>
      </c>
      <c r="BP126" s="151">
        <v>0</v>
      </c>
      <c r="BQ126" s="262"/>
      <c r="BR126" s="250">
        <f t="shared" si="138"/>
        <v>0</v>
      </c>
      <c r="BS126" s="250"/>
    </row>
    <row r="127" spans="1:74" ht="27.95" customHeight="1">
      <c r="A127" s="262" t="s">
        <v>20</v>
      </c>
      <c r="B127" s="262" t="s">
        <v>323</v>
      </c>
      <c r="C127" s="262"/>
      <c r="D127" s="262"/>
      <c r="E127" s="262"/>
      <c r="F127" s="262"/>
      <c r="G127" s="262"/>
      <c r="H127" s="178"/>
      <c r="I127" s="178"/>
      <c r="J127" s="178">
        <f t="shared" ref="J127:O127" si="224">J128</f>
        <v>0</v>
      </c>
      <c r="K127" s="178">
        <f t="shared" si="224"/>
        <v>0</v>
      </c>
      <c r="L127" s="178">
        <f t="shared" si="224"/>
        <v>632.79999999999995</v>
      </c>
      <c r="M127" s="178">
        <f t="shared" si="224"/>
        <v>632.79999999999995</v>
      </c>
      <c r="N127" s="151">
        <f t="shared" si="224"/>
        <v>0</v>
      </c>
      <c r="O127" s="151">
        <f t="shared" si="224"/>
        <v>0</v>
      </c>
      <c r="P127" s="262"/>
      <c r="Q127" s="178"/>
      <c r="R127" s="178"/>
      <c r="S127" s="178">
        <f t="shared" ref="S127:X127" si="225">S128</f>
        <v>0</v>
      </c>
      <c r="T127" s="178">
        <f t="shared" si="225"/>
        <v>0</v>
      </c>
      <c r="U127" s="178">
        <f t="shared" si="225"/>
        <v>632.79999999999995</v>
      </c>
      <c r="V127" s="178">
        <f t="shared" si="225"/>
        <v>632.79999999999995</v>
      </c>
      <c r="W127" s="151">
        <f t="shared" si="225"/>
        <v>0</v>
      </c>
      <c r="X127" s="151">
        <f t="shared" si="225"/>
        <v>0</v>
      </c>
      <c r="Y127" s="262" t="s">
        <v>20</v>
      </c>
      <c r="Z127" s="262" t="s">
        <v>323</v>
      </c>
      <c r="AA127" s="262"/>
      <c r="AB127" s="262"/>
      <c r="AC127" s="262"/>
      <c r="AD127" s="262"/>
      <c r="AE127" s="262"/>
      <c r="AF127" s="178"/>
      <c r="AG127" s="178"/>
      <c r="AH127" s="178">
        <f t="shared" ref="AH127:AT127" si="226">AH128</f>
        <v>0</v>
      </c>
      <c r="AI127" s="178">
        <f t="shared" si="226"/>
        <v>0</v>
      </c>
      <c r="AJ127" s="178">
        <f t="shared" si="226"/>
        <v>632.79999999999995</v>
      </c>
      <c r="AK127" s="178">
        <f t="shared" si="226"/>
        <v>632.79999999999995</v>
      </c>
      <c r="AL127" s="179">
        <f t="shared" si="156"/>
        <v>0</v>
      </c>
      <c r="AM127" s="178">
        <f t="shared" si="226"/>
        <v>632.79999999999995</v>
      </c>
      <c r="AN127" s="178">
        <f t="shared" si="226"/>
        <v>632.79999999999995</v>
      </c>
      <c r="AO127" s="178">
        <f t="shared" si="226"/>
        <v>0</v>
      </c>
      <c r="AP127" s="178">
        <f t="shared" si="226"/>
        <v>0</v>
      </c>
      <c r="AQ127" s="178">
        <f t="shared" si="226"/>
        <v>0</v>
      </c>
      <c r="AR127" s="178">
        <f t="shared" si="226"/>
        <v>0</v>
      </c>
      <c r="AS127" s="151">
        <f t="shared" si="226"/>
        <v>0</v>
      </c>
      <c r="AT127" s="151">
        <f t="shared" si="226"/>
        <v>0</v>
      </c>
      <c r="AU127" s="262" t="s">
        <v>20</v>
      </c>
      <c r="AV127" s="262" t="s">
        <v>323</v>
      </c>
      <c r="AW127" s="262"/>
      <c r="AX127" s="262"/>
      <c r="AY127" s="262"/>
      <c r="AZ127" s="262"/>
      <c r="BA127" s="262"/>
      <c r="BB127" s="178"/>
      <c r="BC127" s="178"/>
      <c r="BD127" s="178">
        <f t="shared" ref="BD127:BP127" si="227">BD128</f>
        <v>0</v>
      </c>
      <c r="BE127" s="178">
        <f t="shared" si="227"/>
        <v>0</v>
      </c>
      <c r="BF127" s="178">
        <f t="shared" si="227"/>
        <v>632.79999999999995</v>
      </c>
      <c r="BG127" s="178">
        <f t="shared" si="227"/>
        <v>632.79999999999995</v>
      </c>
      <c r="BH127" s="179">
        <f t="shared" si="158"/>
        <v>0</v>
      </c>
      <c r="BI127" s="178">
        <f t="shared" si="227"/>
        <v>632.79999999999995</v>
      </c>
      <c r="BJ127" s="178">
        <f t="shared" si="227"/>
        <v>632.79999999999995</v>
      </c>
      <c r="BK127" s="178">
        <f t="shared" si="227"/>
        <v>0</v>
      </c>
      <c r="BL127" s="178">
        <f t="shared" si="227"/>
        <v>0</v>
      </c>
      <c r="BM127" s="178">
        <f t="shared" si="227"/>
        <v>0</v>
      </c>
      <c r="BN127" s="178">
        <f t="shared" si="227"/>
        <v>0</v>
      </c>
      <c r="BO127" s="151">
        <f t="shared" si="227"/>
        <v>0</v>
      </c>
      <c r="BP127" s="151">
        <f t="shared" si="227"/>
        <v>0</v>
      </c>
      <c r="BQ127" s="262"/>
      <c r="BR127" s="250">
        <f t="shared" si="138"/>
        <v>0</v>
      </c>
      <c r="BS127" s="250"/>
    </row>
    <row r="128" spans="1:74" ht="33.75" customHeight="1">
      <c r="A128" s="170">
        <v>1</v>
      </c>
      <c r="B128" s="171" t="s">
        <v>283</v>
      </c>
      <c r="C128" s="262"/>
      <c r="D128" s="262"/>
      <c r="E128" s="262"/>
      <c r="F128" s="262"/>
      <c r="G128" s="262"/>
      <c r="H128" s="178"/>
      <c r="I128" s="178"/>
      <c r="J128" s="178">
        <f>SUM(J129:J130)</f>
        <v>0</v>
      </c>
      <c r="K128" s="178">
        <f>SUM(K129:K130)</f>
        <v>0</v>
      </c>
      <c r="L128" s="178">
        <f>SUM(L129:L130)</f>
        <v>632.79999999999995</v>
      </c>
      <c r="M128" s="178">
        <f>SUM(M129:M130)</f>
        <v>632.79999999999995</v>
      </c>
      <c r="N128" s="151">
        <f t="shared" ref="N128:O128" si="228">SUM(N129:N129)</f>
        <v>0</v>
      </c>
      <c r="O128" s="151">
        <f t="shared" si="228"/>
        <v>0</v>
      </c>
      <c r="P128" s="262"/>
      <c r="Q128" s="178"/>
      <c r="R128" s="178"/>
      <c r="S128" s="178">
        <f>SUM(S129:S130)</f>
        <v>0</v>
      </c>
      <c r="T128" s="178">
        <f>SUM(T129:T130)</f>
        <v>0</v>
      </c>
      <c r="U128" s="178">
        <f>SUM(U129:U130)</f>
        <v>632.79999999999995</v>
      </c>
      <c r="V128" s="178">
        <f>SUM(V129:V130)</f>
        <v>632.79999999999995</v>
      </c>
      <c r="W128" s="151">
        <f t="shared" ref="W128:X128" si="229">SUM(W129:W129)</f>
        <v>0</v>
      </c>
      <c r="X128" s="151">
        <f t="shared" si="229"/>
        <v>0</v>
      </c>
      <c r="Y128" s="170">
        <v>1</v>
      </c>
      <c r="Z128" s="171" t="s">
        <v>283</v>
      </c>
      <c r="AA128" s="262"/>
      <c r="AB128" s="262"/>
      <c r="AC128" s="262"/>
      <c r="AD128" s="262"/>
      <c r="AE128" s="262"/>
      <c r="AF128" s="178"/>
      <c r="AG128" s="178"/>
      <c r="AH128" s="178">
        <f>SUM(AH129:AH130)</f>
        <v>0</v>
      </c>
      <c r="AI128" s="178">
        <f>SUM(AI129:AI130)</f>
        <v>0</v>
      </c>
      <c r="AJ128" s="178">
        <f>SUM(AJ129:AJ130)</f>
        <v>632.79999999999995</v>
      </c>
      <c r="AK128" s="178">
        <f>SUM(AK129:AK130)</f>
        <v>632.79999999999995</v>
      </c>
      <c r="AL128" s="179">
        <f t="shared" si="156"/>
        <v>0</v>
      </c>
      <c r="AM128" s="178">
        <f t="shared" ref="AM128:AR128" si="230">SUM(AM129:AM130)</f>
        <v>632.79999999999995</v>
      </c>
      <c r="AN128" s="178">
        <f t="shared" si="230"/>
        <v>632.79999999999995</v>
      </c>
      <c r="AO128" s="178">
        <f t="shared" si="230"/>
        <v>0</v>
      </c>
      <c r="AP128" s="178">
        <f t="shared" si="230"/>
        <v>0</v>
      </c>
      <c r="AQ128" s="178">
        <f t="shared" si="230"/>
        <v>0</v>
      </c>
      <c r="AR128" s="178">
        <f t="shared" si="230"/>
        <v>0</v>
      </c>
      <c r="AS128" s="151">
        <f t="shared" ref="AS128:AT128" si="231">SUM(AS129:AS129)</f>
        <v>0</v>
      </c>
      <c r="AT128" s="151">
        <f t="shared" si="231"/>
        <v>0</v>
      </c>
      <c r="AU128" s="170">
        <v>1</v>
      </c>
      <c r="AV128" s="171" t="s">
        <v>283</v>
      </c>
      <c r="AW128" s="262"/>
      <c r="AX128" s="262"/>
      <c r="AY128" s="262"/>
      <c r="AZ128" s="262"/>
      <c r="BA128" s="262"/>
      <c r="BB128" s="178"/>
      <c r="BC128" s="178"/>
      <c r="BD128" s="178">
        <f>SUM(BD129:BD130)</f>
        <v>0</v>
      </c>
      <c r="BE128" s="178">
        <f>SUM(BE129:BE130)</f>
        <v>0</v>
      </c>
      <c r="BF128" s="178">
        <f>SUM(BF129:BF130)</f>
        <v>632.79999999999995</v>
      </c>
      <c r="BG128" s="178">
        <f>SUM(BG129:BG130)</f>
        <v>632.79999999999995</v>
      </c>
      <c r="BH128" s="179">
        <f t="shared" si="158"/>
        <v>0</v>
      </c>
      <c r="BI128" s="178">
        <f t="shared" ref="BI128:BN128" si="232">SUM(BI129:BI130)</f>
        <v>632.79999999999995</v>
      </c>
      <c r="BJ128" s="178">
        <f t="shared" si="232"/>
        <v>632.79999999999995</v>
      </c>
      <c r="BK128" s="178">
        <f t="shared" si="232"/>
        <v>0</v>
      </c>
      <c r="BL128" s="178">
        <f t="shared" si="232"/>
        <v>0</v>
      </c>
      <c r="BM128" s="178">
        <f t="shared" si="232"/>
        <v>0</v>
      </c>
      <c r="BN128" s="178">
        <f t="shared" si="232"/>
        <v>0</v>
      </c>
      <c r="BO128" s="151">
        <f t="shared" ref="BO128:BP128" si="233">SUM(BO129:BO129)</f>
        <v>0</v>
      </c>
      <c r="BP128" s="151">
        <f t="shared" si="233"/>
        <v>0</v>
      </c>
      <c r="BQ128" s="262"/>
      <c r="BR128" s="250">
        <f t="shared" si="138"/>
        <v>0</v>
      </c>
      <c r="BS128" s="250"/>
    </row>
    <row r="129" spans="1:74" s="173" customFormat="1" ht="58.5" customHeight="1">
      <c r="A129" s="144" t="s">
        <v>15</v>
      </c>
      <c r="B129" s="145" t="s">
        <v>334</v>
      </c>
      <c r="C129" s="172"/>
      <c r="D129" s="172" t="s">
        <v>327</v>
      </c>
      <c r="E129" s="172" t="s">
        <v>328</v>
      </c>
      <c r="F129" s="237">
        <v>2021</v>
      </c>
      <c r="G129" s="172" t="s">
        <v>372</v>
      </c>
      <c r="H129" s="179">
        <v>367.03235100000001</v>
      </c>
      <c r="I129" s="179">
        <v>100</v>
      </c>
      <c r="J129" s="179"/>
      <c r="K129" s="179"/>
      <c r="L129" s="179">
        <v>100</v>
      </c>
      <c r="M129" s="179">
        <v>100</v>
      </c>
      <c r="N129" s="244">
        <v>0</v>
      </c>
      <c r="O129" s="244">
        <v>0</v>
      </c>
      <c r="P129" s="172" t="s">
        <v>372</v>
      </c>
      <c r="Q129" s="179">
        <v>367.03235100000001</v>
      </c>
      <c r="R129" s="179">
        <v>100</v>
      </c>
      <c r="S129" s="179"/>
      <c r="T129" s="179"/>
      <c r="U129" s="179">
        <v>100</v>
      </c>
      <c r="V129" s="179">
        <v>100</v>
      </c>
      <c r="W129" s="244">
        <v>0</v>
      </c>
      <c r="X129" s="244">
        <v>0</v>
      </c>
      <c r="Y129" s="144" t="s">
        <v>15</v>
      </c>
      <c r="Z129" s="145" t="s">
        <v>334</v>
      </c>
      <c r="AA129" s="144">
        <v>7903341</v>
      </c>
      <c r="AB129" s="172" t="s">
        <v>327</v>
      </c>
      <c r="AC129" s="172" t="s">
        <v>328</v>
      </c>
      <c r="AD129" s="237">
        <v>2021</v>
      </c>
      <c r="AE129" s="172" t="s">
        <v>372</v>
      </c>
      <c r="AF129" s="179">
        <v>367.03235100000001</v>
      </c>
      <c r="AG129" s="179">
        <v>100</v>
      </c>
      <c r="AH129" s="179"/>
      <c r="AI129" s="179"/>
      <c r="AJ129" s="179">
        <v>100</v>
      </c>
      <c r="AK129" s="179">
        <v>100</v>
      </c>
      <c r="AL129" s="179">
        <f t="shared" si="156"/>
        <v>0</v>
      </c>
      <c r="AM129" s="179">
        <f t="shared" si="157"/>
        <v>100</v>
      </c>
      <c r="AN129" s="179">
        <v>100</v>
      </c>
      <c r="AO129" s="179"/>
      <c r="AP129" s="179"/>
      <c r="AQ129" s="179"/>
      <c r="AR129" s="179"/>
      <c r="AS129" s="244">
        <v>0</v>
      </c>
      <c r="AT129" s="244">
        <v>0</v>
      </c>
      <c r="AU129" s="144" t="s">
        <v>15</v>
      </c>
      <c r="AV129" s="145" t="s">
        <v>334</v>
      </c>
      <c r="AW129" s="144">
        <v>7903341</v>
      </c>
      <c r="AX129" s="172" t="s">
        <v>327</v>
      </c>
      <c r="AY129" s="172" t="s">
        <v>328</v>
      </c>
      <c r="AZ129" s="237">
        <v>2021</v>
      </c>
      <c r="BA129" s="172" t="s">
        <v>372</v>
      </c>
      <c r="BB129" s="179">
        <v>367.03235100000001</v>
      </c>
      <c r="BC129" s="179">
        <v>100</v>
      </c>
      <c r="BD129" s="179"/>
      <c r="BE129" s="179"/>
      <c r="BF129" s="179">
        <v>100</v>
      </c>
      <c r="BG129" s="179">
        <v>100</v>
      </c>
      <c r="BH129" s="179">
        <f t="shared" si="158"/>
        <v>0</v>
      </c>
      <c r="BI129" s="179">
        <f t="shared" ref="BI129:BI130" si="234">BJ129+BK129+BL129+BM129+BN129</f>
        <v>100</v>
      </c>
      <c r="BJ129" s="179">
        <v>100</v>
      </c>
      <c r="BK129" s="179"/>
      <c r="BL129" s="179"/>
      <c r="BM129" s="179"/>
      <c r="BN129" s="179"/>
      <c r="BO129" s="244">
        <v>0</v>
      </c>
      <c r="BP129" s="244">
        <v>0</v>
      </c>
      <c r="BQ129" s="172"/>
      <c r="BR129" s="250">
        <f t="shared" si="138"/>
        <v>0</v>
      </c>
      <c r="BS129" s="250"/>
      <c r="BV129" s="201"/>
    </row>
    <row r="130" spans="1:74" ht="65.25" customHeight="1">
      <c r="A130" s="142" t="s">
        <v>15</v>
      </c>
      <c r="B130" s="143" t="s">
        <v>338</v>
      </c>
      <c r="C130" s="144"/>
      <c r="D130" s="144" t="s">
        <v>320</v>
      </c>
      <c r="E130" s="144" t="s">
        <v>328</v>
      </c>
      <c r="F130" s="144" t="s">
        <v>285</v>
      </c>
      <c r="G130" s="144" t="s">
        <v>374</v>
      </c>
      <c r="H130" s="179">
        <v>11163</v>
      </c>
      <c r="I130" s="179">
        <v>11163</v>
      </c>
      <c r="J130" s="179"/>
      <c r="K130" s="179"/>
      <c r="L130" s="179">
        <v>532.79999999999995</v>
      </c>
      <c r="M130" s="179">
        <v>532.79999999999995</v>
      </c>
      <c r="N130" s="244"/>
      <c r="O130" s="244"/>
      <c r="P130" s="144" t="s">
        <v>408</v>
      </c>
      <c r="Q130" s="179">
        <v>11163</v>
      </c>
      <c r="R130" s="179">
        <v>11163</v>
      </c>
      <c r="S130" s="179"/>
      <c r="T130" s="179"/>
      <c r="U130" s="179">
        <v>532.79999999999995</v>
      </c>
      <c r="V130" s="179">
        <v>532.79999999999995</v>
      </c>
      <c r="W130" s="244"/>
      <c r="X130" s="244"/>
      <c r="Y130" s="142" t="s">
        <v>15</v>
      </c>
      <c r="Z130" s="143" t="s">
        <v>338</v>
      </c>
      <c r="AA130" s="144">
        <v>7928807</v>
      </c>
      <c r="AB130" s="144" t="s">
        <v>320</v>
      </c>
      <c r="AC130" s="144" t="s">
        <v>328</v>
      </c>
      <c r="AD130" s="144" t="s">
        <v>435</v>
      </c>
      <c r="AE130" s="144" t="s">
        <v>408</v>
      </c>
      <c r="AF130" s="179">
        <v>11163</v>
      </c>
      <c r="AG130" s="179">
        <v>11163</v>
      </c>
      <c r="AH130" s="179"/>
      <c r="AI130" s="179"/>
      <c r="AJ130" s="179">
        <v>532.79999999999995</v>
      </c>
      <c r="AK130" s="179">
        <v>532.79999999999995</v>
      </c>
      <c r="AL130" s="179">
        <f t="shared" si="156"/>
        <v>0</v>
      </c>
      <c r="AM130" s="179">
        <f t="shared" si="157"/>
        <v>532.79999999999995</v>
      </c>
      <c r="AN130" s="179">
        <v>532.79999999999995</v>
      </c>
      <c r="AO130" s="179"/>
      <c r="AP130" s="179"/>
      <c r="AQ130" s="179"/>
      <c r="AR130" s="179"/>
      <c r="AS130" s="244"/>
      <c r="AT130" s="244"/>
      <c r="AU130" s="142" t="s">
        <v>15</v>
      </c>
      <c r="AV130" s="143" t="s">
        <v>338</v>
      </c>
      <c r="AW130" s="144">
        <v>7928807</v>
      </c>
      <c r="AX130" s="144" t="s">
        <v>320</v>
      </c>
      <c r="AY130" s="144" t="s">
        <v>328</v>
      </c>
      <c r="AZ130" s="144" t="s">
        <v>435</v>
      </c>
      <c r="BA130" s="144" t="s">
        <v>408</v>
      </c>
      <c r="BB130" s="179">
        <v>11163</v>
      </c>
      <c r="BC130" s="179">
        <v>11163</v>
      </c>
      <c r="BD130" s="179"/>
      <c r="BE130" s="179"/>
      <c r="BF130" s="179">
        <v>532.79999999999995</v>
      </c>
      <c r="BG130" s="179">
        <v>532.79999999999995</v>
      </c>
      <c r="BH130" s="179">
        <f t="shared" si="158"/>
        <v>0</v>
      </c>
      <c r="BI130" s="179">
        <f t="shared" si="234"/>
        <v>532.79999999999995</v>
      </c>
      <c r="BJ130" s="179">
        <v>532.79999999999995</v>
      </c>
      <c r="BK130" s="179"/>
      <c r="BL130" s="179"/>
      <c r="BM130" s="179"/>
      <c r="BN130" s="179"/>
      <c r="BO130" s="244"/>
      <c r="BP130" s="244"/>
      <c r="BQ130" s="157"/>
      <c r="BR130" s="250">
        <f t="shared" si="138"/>
        <v>0</v>
      </c>
      <c r="BS130" s="250"/>
    </row>
    <row r="131" spans="1:74" s="149" customFormat="1" ht="38.25">
      <c r="A131" s="262" t="s">
        <v>364</v>
      </c>
      <c r="B131" s="262" t="s">
        <v>363</v>
      </c>
      <c r="C131" s="262"/>
      <c r="D131" s="262"/>
      <c r="E131" s="262"/>
      <c r="F131" s="262"/>
      <c r="G131" s="262"/>
      <c r="H131" s="178">
        <f t="shared" ref="H131:O131" si="235">H132+H133</f>
        <v>0</v>
      </c>
      <c r="I131" s="178">
        <f t="shared" si="235"/>
        <v>0</v>
      </c>
      <c r="J131" s="178">
        <f t="shared" si="235"/>
        <v>0</v>
      </c>
      <c r="K131" s="178">
        <f t="shared" si="235"/>
        <v>0</v>
      </c>
      <c r="L131" s="178">
        <f t="shared" si="235"/>
        <v>150</v>
      </c>
      <c r="M131" s="178">
        <f t="shared" si="235"/>
        <v>150</v>
      </c>
      <c r="N131" s="151">
        <f t="shared" si="235"/>
        <v>0</v>
      </c>
      <c r="O131" s="151">
        <f t="shared" si="235"/>
        <v>0</v>
      </c>
      <c r="P131" s="262"/>
      <c r="Q131" s="178">
        <f t="shared" ref="Q131:X131" si="236">Q132+Q133</f>
        <v>0</v>
      </c>
      <c r="R131" s="178">
        <f t="shared" si="236"/>
        <v>0</v>
      </c>
      <c r="S131" s="178">
        <f t="shared" si="236"/>
        <v>0</v>
      </c>
      <c r="T131" s="178">
        <f t="shared" si="236"/>
        <v>0</v>
      </c>
      <c r="U131" s="178">
        <f t="shared" si="236"/>
        <v>150</v>
      </c>
      <c r="V131" s="178">
        <f t="shared" si="236"/>
        <v>150</v>
      </c>
      <c r="W131" s="151">
        <f t="shared" si="236"/>
        <v>0</v>
      </c>
      <c r="X131" s="151">
        <f t="shared" si="236"/>
        <v>0</v>
      </c>
      <c r="Y131" s="262" t="s">
        <v>364</v>
      </c>
      <c r="Z131" s="262" t="s">
        <v>363</v>
      </c>
      <c r="AA131" s="262"/>
      <c r="AB131" s="262"/>
      <c r="AC131" s="262"/>
      <c r="AD131" s="262"/>
      <c r="AE131" s="262"/>
      <c r="AF131" s="178">
        <f t="shared" ref="AF131:AT131" si="237">AF132+AF133</f>
        <v>0</v>
      </c>
      <c r="AG131" s="178">
        <f t="shared" si="237"/>
        <v>0</v>
      </c>
      <c r="AH131" s="178">
        <f t="shared" si="237"/>
        <v>0</v>
      </c>
      <c r="AI131" s="178">
        <f t="shared" si="237"/>
        <v>0</v>
      </c>
      <c r="AJ131" s="178">
        <f t="shared" si="237"/>
        <v>1350</v>
      </c>
      <c r="AK131" s="178">
        <f t="shared" si="237"/>
        <v>1350</v>
      </c>
      <c r="AL131" s="179">
        <f t="shared" si="156"/>
        <v>-1200</v>
      </c>
      <c r="AM131" s="178">
        <f t="shared" si="237"/>
        <v>150</v>
      </c>
      <c r="AN131" s="178">
        <f t="shared" si="237"/>
        <v>150</v>
      </c>
      <c r="AO131" s="178">
        <f t="shared" si="237"/>
        <v>0</v>
      </c>
      <c r="AP131" s="178">
        <f t="shared" si="237"/>
        <v>0</v>
      </c>
      <c r="AQ131" s="178">
        <f t="shared" si="237"/>
        <v>0</v>
      </c>
      <c r="AR131" s="178">
        <f t="shared" si="237"/>
        <v>0</v>
      </c>
      <c r="AS131" s="151">
        <f t="shared" si="237"/>
        <v>0</v>
      </c>
      <c r="AT131" s="151">
        <f t="shared" si="237"/>
        <v>0</v>
      </c>
      <c r="AU131" s="262" t="s">
        <v>364</v>
      </c>
      <c r="AV131" s="262" t="s">
        <v>363</v>
      </c>
      <c r="AW131" s="262"/>
      <c r="AX131" s="262"/>
      <c r="AY131" s="262"/>
      <c r="AZ131" s="262"/>
      <c r="BA131" s="262"/>
      <c r="BB131" s="178">
        <f t="shared" ref="BB131:BG131" si="238">BB132+BB133</f>
        <v>0</v>
      </c>
      <c r="BC131" s="178">
        <f t="shared" si="238"/>
        <v>0</v>
      </c>
      <c r="BD131" s="178">
        <f t="shared" si="238"/>
        <v>0</v>
      </c>
      <c r="BE131" s="178">
        <f t="shared" si="238"/>
        <v>0</v>
      </c>
      <c r="BF131" s="178">
        <f t="shared" si="238"/>
        <v>365.21893399999999</v>
      </c>
      <c r="BG131" s="178">
        <f t="shared" si="238"/>
        <v>365.21893399999999</v>
      </c>
      <c r="BH131" s="179">
        <f t="shared" si="158"/>
        <v>-215.21893399999999</v>
      </c>
      <c r="BI131" s="178">
        <f t="shared" ref="BI131:BP131" si="239">BI132+BI133</f>
        <v>150</v>
      </c>
      <c r="BJ131" s="178">
        <f t="shared" si="239"/>
        <v>150</v>
      </c>
      <c r="BK131" s="178">
        <f t="shared" si="239"/>
        <v>0</v>
      </c>
      <c r="BL131" s="178">
        <f t="shared" si="239"/>
        <v>0</v>
      </c>
      <c r="BM131" s="178">
        <f t="shared" si="239"/>
        <v>0</v>
      </c>
      <c r="BN131" s="178">
        <f t="shared" si="239"/>
        <v>0</v>
      </c>
      <c r="BO131" s="151">
        <f t="shared" si="239"/>
        <v>0</v>
      </c>
      <c r="BP131" s="151">
        <f t="shared" si="239"/>
        <v>0</v>
      </c>
      <c r="BQ131" s="262" t="s">
        <v>488</v>
      </c>
      <c r="BR131" s="250">
        <f t="shared" si="138"/>
        <v>-984.78106600000001</v>
      </c>
      <c r="BS131" s="250"/>
      <c r="BV131" s="196"/>
    </row>
    <row r="132" spans="1:74" ht="21.95" customHeight="1">
      <c r="A132" s="262" t="s">
        <v>19</v>
      </c>
      <c r="B132" s="262" t="s">
        <v>45</v>
      </c>
      <c r="C132" s="262"/>
      <c r="D132" s="262"/>
      <c r="E132" s="262"/>
      <c r="F132" s="262"/>
      <c r="G132" s="262"/>
      <c r="H132" s="178"/>
      <c r="I132" s="178"/>
      <c r="J132" s="178">
        <v>0</v>
      </c>
      <c r="K132" s="178">
        <v>0</v>
      </c>
      <c r="L132" s="178">
        <v>0</v>
      </c>
      <c r="M132" s="178">
        <v>0</v>
      </c>
      <c r="N132" s="151">
        <v>0</v>
      </c>
      <c r="O132" s="151">
        <v>0</v>
      </c>
      <c r="P132" s="262"/>
      <c r="Q132" s="178"/>
      <c r="R132" s="178"/>
      <c r="S132" s="178">
        <v>0</v>
      </c>
      <c r="T132" s="178">
        <v>0</v>
      </c>
      <c r="U132" s="178">
        <v>0</v>
      </c>
      <c r="V132" s="178">
        <v>0</v>
      </c>
      <c r="W132" s="151">
        <v>0</v>
      </c>
      <c r="X132" s="151">
        <v>0</v>
      </c>
      <c r="Y132" s="262" t="s">
        <v>19</v>
      </c>
      <c r="Z132" s="262" t="s">
        <v>45</v>
      </c>
      <c r="AA132" s="262"/>
      <c r="AB132" s="262"/>
      <c r="AC132" s="262"/>
      <c r="AD132" s="262"/>
      <c r="AE132" s="262"/>
      <c r="AF132" s="178"/>
      <c r="AG132" s="178"/>
      <c r="AH132" s="178">
        <v>0</v>
      </c>
      <c r="AI132" s="178">
        <v>0</v>
      </c>
      <c r="AJ132" s="178">
        <v>0</v>
      </c>
      <c r="AK132" s="178">
        <v>0</v>
      </c>
      <c r="AL132" s="179">
        <f t="shared" si="156"/>
        <v>0</v>
      </c>
      <c r="AM132" s="179">
        <f t="shared" si="157"/>
        <v>0</v>
      </c>
      <c r="AN132" s="178"/>
      <c r="AO132" s="178"/>
      <c r="AP132" s="178"/>
      <c r="AQ132" s="178"/>
      <c r="AR132" s="178"/>
      <c r="AS132" s="151">
        <v>0</v>
      </c>
      <c r="AT132" s="151">
        <v>0</v>
      </c>
      <c r="AU132" s="262" t="s">
        <v>19</v>
      </c>
      <c r="AV132" s="262" t="s">
        <v>45</v>
      </c>
      <c r="AW132" s="262"/>
      <c r="AX132" s="262"/>
      <c r="AY132" s="262"/>
      <c r="AZ132" s="262"/>
      <c r="BA132" s="262"/>
      <c r="BB132" s="178"/>
      <c r="BC132" s="178"/>
      <c r="BD132" s="178">
        <v>0</v>
      </c>
      <c r="BE132" s="178">
        <v>0</v>
      </c>
      <c r="BF132" s="178">
        <v>0</v>
      </c>
      <c r="BG132" s="178">
        <v>0</v>
      </c>
      <c r="BH132" s="179">
        <f t="shared" si="158"/>
        <v>0</v>
      </c>
      <c r="BI132" s="179">
        <f t="shared" ref="BI132" si="240">BJ132+BK132+BL132+BM132+BN132</f>
        <v>0</v>
      </c>
      <c r="BJ132" s="178"/>
      <c r="BK132" s="178"/>
      <c r="BL132" s="178"/>
      <c r="BM132" s="178"/>
      <c r="BN132" s="178"/>
      <c r="BO132" s="151">
        <v>0</v>
      </c>
      <c r="BP132" s="151">
        <v>0</v>
      </c>
      <c r="BQ132" s="262"/>
      <c r="BR132" s="250">
        <f t="shared" si="138"/>
        <v>0</v>
      </c>
      <c r="BS132" s="250"/>
    </row>
    <row r="133" spans="1:74">
      <c r="A133" s="262" t="s">
        <v>20</v>
      </c>
      <c r="B133" s="262" t="s">
        <v>323</v>
      </c>
      <c r="C133" s="262"/>
      <c r="D133" s="262"/>
      <c r="E133" s="262"/>
      <c r="F133" s="262"/>
      <c r="G133" s="262"/>
      <c r="H133" s="178"/>
      <c r="I133" s="178"/>
      <c r="J133" s="178">
        <v>0</v>
      </c>
      <c r="K133" s="178">
        <v>0</v>
      </c>
      <c r="L133" s="178">
        <f>L134</f>
        <v>150</v>
      </c>
      <c r="M133" s="178">
        <f>M134</f>
        <v>150</v>
      </c>
      <c r="N133" s="151">
        <v>0</v>
      </c>
      <c r="O133" s="151">
        <v>0</v>
      </c>
      <c r="P133" s="262"/>
      <c r="Q133" s="178"/>
      <c r="R133" s="178"/>
      <c r="S133" s="178">
        <v>0</v>
      </c>
      <c r="T133" s="178">
        <v>0</v>
      </c>
      <c r="U133" s="178">
        <f>U134</f>
        <v>150</v>
      </c>
      <c r="V133" s="178">
        <f>V134</f>
        <v>150</v>
      </c>
      <c r="W133" s="151">
        <v>0</v>
      </c>
      <c r="X133" s="151">
        <v>0</v>
      </c>
      <c r="Y133" s="262" t="s">
        <v>20</v>
      </c>
      <c r="Z133" s="262" t="s">
        <v>323</v>
      </c>
      <c r="AA133" s="262"/>
      <c r="AB133" s="262"/>
      <c r="AC133" s="262"/>
      <c r="AD133" s="262"/>
      <c r="AE133" s="262"/>
      <c r="AF133" s="178"/>
      <c r="AG133" s="178"/>
      <c r="AH133" s="178">
        <v>0</v>
      </c>
      <c r="AI133" s="178">
        <v>0</v>
      </c>
      <c r="AJ133" s="178">
        <f>SUM(AJ134:AJ137)</f>
        <v>1350</v>
      </c>
      <c r="AK133" s="178">
        <f>SUM(AK134:AK137)</f>
        <v>1350</v>
      </c>
      <c r="AL133" s="179">
        <f t="shared" si="156"/>
        <v>-1200</v>
      </c>
      <c r="AM133" s="178">
        <f t="shared" ref="AM133:AR133" si="241">AM134</f>
        <v>150</v>
      </c>
      <c r="AN133" s="178">
        <f t="shared" si="241"/>
        <v>150</v>
      </c>
      <c r="AO133" s="178">
        <f t="shared" si="241"/>
        <v>0</v>
      </c>
      <c r="AP133" s="178">
        <f t="shared" si="241"/>
        <v>0</v>
      </c>
      <c r="AQ133" s="178">
        <f t="shared" si="241"/>
        <v>0</v>
      </c>
      <c r="AR133" s="178">
        <f t="shared" si="241"/>
        <v>0</v>
      </c>
      <c r="AS133" s="151">
        <v>0</v>
      </c>
      <c r="AT133" s="151">
        <v>0</v>
      </c>
      <c r="AU133" s="262" t="s">
        <v>20</v>
      </c>
      <c r="AV133" s="262" t="s">
        <v>323</v>
      </c>
      <c r="AW133" s="262"/>
      <c r="AX133" s="262"/>
      <c r="AY133" s="262"/>
      <c r="AZ133" s="262"/>
      <c r="BA133" s="262"/>
      <c r="BB133" s="178"/>
      <c r="BC133" s="178"/>
      <c r="BD133" s="178">
        <v>0</v>
      </c>
      <c r="BE133" s="178">
        <v>0</v>
      </c>
      <c r="BF133" s="178">
        <f>SUM(BF134:BF137)</f>
        <v>365.21893399999999</v>
      </c>
      <c r="BG133" s="178">
        <f>SUM(BG134:BG137)</f>
        <v>365.21893399999999</v>
      </c>
      <c r="BH133" s="179">
        <f t="shared" si="158"/>
        <v>-215.21893399999999</v>
      </c>
      <c r="BI133" s="178">
        <f t="shared" ref="BI133:BN133" si="242">BI134</f>
        <v>150</v>
      </c>
      <c r="BJ133" s="178">
        <f t="shared" si="242"/>
        <v>150</v>
      </c>
      <c r="BK133" s="178">
        <f t="shared" si="242"/>
        <v>0</v>
      </c>
      <c r="BL133" s="178">
        <f t="shared" si="242"/>
        <v>0</v>
      </c>
      <c r="BM133" s="178">
        <f t="shared" si="242"/>
        <v>0</v>
      </c>
      <c r="BN133" s="178">
        <f t="shared" si="242"/>
        <v>0</v>
      </c>
      <c r="BO133" s="151">
        <v>0</v>
      </c>
      <c r="BP133" s="151">
        <v>0</v>
      </c>
      <c r="BQ133" s="262"/>
      <c r="BR133" s="250">
        <f t="shared" si="138"/>
        <v>-984.78106600000001</v>
      </c>
      <c r="BS133" s="250"/>
    </row>
    <row r="134" spans="1:74" ht="75.75" customHeight="1">
      <c r="A134" s="142" t="s">
        <v>15</v>
      </c>
      <c r="B134" s="143" t="s">
        <v>338</v>
      </c>
      <c r="C134" s="144"/>
      <c r="D134" s="144" t="s">
        <v>320</v>
      </c>
      <c r="E134" s="144" t="s">
        <v>328</v>
      </c>
      <c r="F134" s="144" t="s">
        <v>285</v>
      </c>
      <c r="G134" s="144" t="s">
        <v>374</v>
      </c>
      <c r="H134" s="179">
        <v>11163</v>
      </c>
      <c r="I134" s="179">
        <v>11163</v>
      </c>
      <c r="J134" s="179"/>
      <c r="K134" s="179"/>
      <c r="L134" s="179">
        <v>150</v>
      </c>
      <c r="M134" s="179">
        <v>150</v>
      </c>
      <c r="N134" s="244"/>
      <c r="O134" s="244"/>
      <c r="P134" s="144" t="s">
        <v>408</v>
      </c>
      <c r="Q134" s="179">
        <v>11163</v>
      </c>
      <c r="R134" s="179">
        <v>11163</v>
      </c>
      <c r="S134" s="179"/>
      <c r="T134" s="179"/>
      <c r="U134" s="179">
        <v>150</v>
      </c>
      <c r="V134" s="179">
        <v>150</v>
      </c>
      <c r="W134" s="244"/>
      <c r="X134" s="244"/>
      <c r="Y134" s="142" t="s">
        <v>15</v>
      </c>
      <c r="Z134" s="143" t="s">
        <v>338</v>
      </c>
      <c r="AA134" s="144">
        <v>7928807</v>
      </c>
      <c r="AB134" s="144" t="s">
        <v>320</v>
      </c>
      <c r="AC134" s="144" t="s">
        <v>328</v>
      </c>
      <c r="AD134" s="144" t="s">
        <v>435</v>
      </c>
      <c r="AE134" s="144" t="s">
        <v>408</v>
      </c>
      <c r="AF134" s="179">
        <v>11163</v>
      </c>
      <c r="AG134" s="179">
        <v>11163</v>
      </c>
      <c r="AH134" s="179"/>
      <c r="AI134" s="179"/>
      <c r="AJ134" s="179">
        <v>150</v>
      </c>
      <c r="AK134" s="179">
        <v>150</v>
      </c>
      <c r="AL134" s="179">
        <f t="shared" si="156"/>
        <v>0</v>
      </c>
      <c r="AM134" s="179">
        <f t="shared" si="157"/>
        <v>150</v>
      </c>
      <c r="AN134" s="179">
        <v>150</v>
      </c>
      <c r="AO134" s="179"/>
      <c r="AP134" s="179"/>
      <c r="AQ134" s="179"/>
      <c r="AR134" s="179"/>
      <c r="AS134" s="244"/>
      <c r="AT134" s="244"/>
      <c r="AU134" s="142" t="s">
        <v>15</v>
      </c>
      <c r="AV134" s="143" t="s">
        <v>338</v>
      </c>
      <c r="AW134" s="144">
        <v>7928807</v>
      </c>
      <c r="AX134" s="144" t="s">
        <v>320</v>
      </c>
      <c r="AY134" s="144" t="s">
        <v>328</v>
      </c>
      <c r="AZ134" s="144" t="s">
        <v>435</v>
      </c>
      <c r="BA134" s="144" t="s">
        <v>408</v>
      </c>
      <c r="BB134" s="179">
        <v>11163</v>
      </c>
      <c r="BC134" s="179">
        <v>11163</v>
      </c>
      <c r="BD134" s="179"/>
      <c r="BE134" s="179"/>
      <c r="BF134" s="179">
        <f>BG134</f>
        <v>150</v>
      </c>
      <c r="BG134" s="179">
        <v>150</v>
      </c>
      <c r="BH134" s="179">
        <f t="shared" si="158"/>
        <v>0</v>
      </c>
      <c r="BI134" s="179">
        <f t="shared" ref="BI134:BI137" si="243">BJ134+BK134+BL134+BM134+BN134</f>
        <v>150</v>
      </c>
      <c r="BJ134" s="179">
        <v>150</v>
      </c>
      <c r="BK134" s="179"/>
      <c r="BL134" s="179"/>
      <c r="BM134" s="179"/>
      <c r="BN134" s="179"/>
      <c r="BO134" s="244"/>
      <c r="BP134" s="244"/>
      <c r="BQ134" s="157"/>
      <c r="BR134" s="250">
        <f t="shared" si="138"/>
        <v>0</v>
      </c>
      <c r="BS134" s="250"/>
    </row>
    <row r="135" spans="1:74" s="266" customFormat="1" ht="61.5" hidden="1" customHeight="1">
      <c r="A135" s="226" t="s">
        <v>15</v>
      </c>
      <c r="B135" s="228"/>
      <c r="C135" s="232"/>
      <c r="D135" s="232"/>
      <c r="E135" s="232"/>
      <c r="F135" s="233"/>
      <c r="G135" s="232"/>
      <c r="H135" s="216"/>
      <c r="I135" s="216"/>
      <c r="J135" s="216"/>
      <c r="K135" s="216"/>
      <c r="L135" s="216"/>
      <c r="M135" s="216"/>
      <c r="N135" s="227"/>
      <c r="O135" s="227"/>
      <c r="P135" s="232"/>
      <c r="Q135" s="216"/>
      <c r="R135" s="216"/>
      <c r="S135" s="216"/>
      <c r="T135" s="216"/>
      <c r="U135" s="216"/>
      <c r="V135" s="216"/>
      <c r="W135" s="227"/>
      <c r="X135" s="227"/>
      <c r="Y135" s="226" t="s">
        <v>15</v>
      </c>
      <c r="Z135" s="228" t="s">
        <v>293</v>
      </c>
      <c r="AA135" s="225">
        <v>7913664</v>
      </c>
      <c r="AB135" s="225" t="s">
        <v>320</v>
      </c>
      <c r="AC135" s="229" t="s">
        <v>328</v>
      </c>
      <c r="AD135" s="229" t="s">
        <v>435</v>
      </c>
      <c r="AE135" s="229" t="s">
        <v>382</v>
      </c>
      <c r="AF135" s="216">
        <f>AG135</f>
        <v>2818</v>
      </c>
      <c r="AG135" s="216">
        <v>2818</v>
      </c>
      <c r="AH135" s="216"/>
      <c r="AI135" s="216"/>
      <c r="AJ135" s="216">
        <v>300</v>
      </c>
      <c r="AK135" s="216">
        <v>300</v>
      </c>
      <c r="AL135" s="216">
        <f t="shared" ref="AL135" si="244">AM135-AK135</f>
        <v>883</v>
      </c>
      <c r="AM135" s="216">
        <f t="shared" ref="AM135" si="245">AN135+AO135+AP135+AQ135+AR135</f>
        <v>1183</v>
      </c>
      <c r="AN135" s="216"/>
      <c r="AO135" s="216">
        <v>1183</v>
      </c>
      <c r="AP135" s="216"/>
      <c r="AQ135" s="216"/>
      <c r="AR135" s="216"/>
      <c r="AS135" s="227"/>
      <c r="AT135" s="227"/>
      <c r="AU135" s="226" t="s">
        <v>15</v>
      </c>
      <c r="AV135" s="231" t="s">
        <v>293</v>
      </c>
      <c r="AW135" s="225">
        <v>7913664</v>
      </c>
      <c r="AX135" s="225" t="s">
        <v>320</v>
      </c>
      <c r="AY135" s="225" t="s">
        <v>328</v>
      </c>
      <c r="AZ135" s="225" t="s">
        <v>435</v>
      </c>
      <c r="BA135" s="225" t="s">
        <v>382</v>
      </c>
      <c r="BB135" s="216">
        <f>BC135</f>
        <v>2818</v>
      </c>
      <c r="BC135" s="216">
        <v>2818</v>
      </c>
      <c r="BD135" s="216"/>
      <c r="BE135" s="216"/>
      <c r="BF135" s="216">
        <f t="shared" ref="BF135:BF136" si="246">BG135</f>
        <v>0</v>
      </c>
      <c r="BG135" s="216">
        <v>0</v>
      </c>
      <c r="BH135" s="216"/>
      <c r="BI135" s="216"/>
      <c r="BJ135" s="216"/>
      <c r="BK135" s="216"/>
      <c r="BL135" s="216"/>
      <c r="BM135" s="216"/>
      <c r="BN135" s="216"/>
      <c r="BO135" s="227"/>
      <c r="BP135" s="227"/>
      <c r="BQ135" s="229" t="s">
        <v>492</v>
      </c>
      <c r="BR135" s="263">
        <f t="shared" si="138"/>
        <v>-300</v>
      </c>
      <c r="BS135" s="263"/>
    </row>
    <row r="136" spans="1:74" s="223" customFormat="1" ht="57.75" customHeight="1">
      <c r="A136" s="142" t="s">
        <v>15</v>
      </c>
      <c r="B136" s="146"/>
      <c r="C136" s="144"/>
      <c r="D136" s="144"/>
      <c r="E136" s="144"/>
      <c r="F136" s="142"/>
      <c r="G136" s="144"/>
      <c r="H136" s="179"/>
      <c r="I136" s="179"/>
      <c r="J136" s="179"/>
      <c r="K136" s="179"/>
      <c r="L136" s="179"/>
      <c r="M136" s="179"/>
      <c r="N136" s="244"/>
      <c r="O136" s="244"/>
      <c r="P136" s="144"/>
      <c r="Q136" s="179"/>
      <c r="R136" s="179"/>
      <c r="S136" s="179"/>
      <c r="T136" s="179"/>
      <c r="U136" s="179"/>
      <c r="V136" s="179"/>
      <c r="W136" s="244"/>
      <c r="X136" s="244"/>
      <c r="Y136" s="142" t="s">
        <v>15</v>
      </c>
      <c r="Z136" s="146" t="s">
        <v>303</v>
      </c>
      <c r="AA136" s="144">
        <v>7910488</v>
      </c>
      <c r="AB136" s="144" t="s">
        <v>320</v>
      </c>
      <c r="AC136" s="144" t="s">
        <v>240</v>
      </c>
      <c r="AD136" s="144" t="s">
        <v>434</v>
      </c>
      <c r="AE136" s="144" t="s">
        <v>376</v>
      </c>
      <c r="AF136" s="179">
        <v>4842</v>
      </c>
      <c r="AG136" s="179">
        <v>4842</v>
      </c>
      <c r="AH136" s="179"/>
      <c r="AI136" s="179"/>
      <c r="AJ136" s="179">
        <f>AK136</f>
        <v>600</v>
      </c>
      <c r="AK136" s="179">
        <v>600</v>
      </c>
      <c r="AL136" s="179">
        <f t="shared" si="156"/>
        <v>-243</v>
      </c>
      <c r="AM136" s="179">
        <f t="shared" si="157"/>
        <v>357</v>
      </c>
      <c r="AN136" s="179"/>
      <c r="AO136" s="179">
        <v>357</v>
      </c>
      <c r="AP136" s="179"/>
      <c r="AQ136" s="179"/>
      <c r="AR136" s="179"/>
      <c r="AS136" s="244"/>
      <c r="AT136" s="244"/>
      <c r="AU136" s="142" t="s">
        <v>15</v>
      </c>
      <c r="AV136" s="146" t="s">
        <v>303</v>
      </c>
      <c r="AW136" s="144">
        <v>7910488</v>
      </c>
      <c r="AX136" s="144" t="s">
        <v>320</v>
      </c>
      <c r="AY136" s="144" t="s">
        <v>240</v>
      </c>
      <c r="AZ136" s="144" t="s">
        <v>434</v>
      </c>
      <c r="BA136" s="144" t="s">
        <v>376</v>
      </c>
      <c r="BB136" s="179">
        <v>4842</v>
      </c>
      <c r="BC136" s="179">
        <v>4842</v>
      </c>
      <c r="BD136" s="179"/>
      <c r="BE136" s="179"/>
      <c r="BF136" s="179">
        <f t="shared" si="246"/>
        <v>215.21893399999999</v>
      </c>
      <c r="BG136" s="179">
        <v>215.21893399999999</v>
      </c>
      <c r="BH136" s="179">
        <f t="shared" ref="BH136" si="247">BI136-BG136</f>
        <v>141.78106600000001</v>
      </c>
      <c r="BI136" s="179">
        <f t="shared" si="243"/>
        <v>357</v>
      </c>
      <c r="BJ136" s="179"/>
      <c r="BK136" s="179">
        <v>357</v>
      </c>
      <c r="BL136" s="179"/>
      <c r="BM136" s="179"/>
      <c r="BN136" s="179"/>
      <c r="BO136" s="244"/>
      <c r="BP136" s="244"/>
      <c r="BQ136" s="144" t="s">
        <v>458</v>
      </c>
      <c r="BR136" s="250">
        <f t="shared" si="138"/>
        <v>-384.78106600000001</v>
      </c>
      <c r="BS136" s="250"/>
    </row>
    <row r="137" spans="1:74" s="222" customFormat="1" ht="57.75" hidden="1" customHeight="1">
      <c r="A137" s="226" t="s">
        <v>15</v>
      </c>
      <c r="B137" s="224"/>
      <c r="C137" s="225"/>
      <c r="D137" s="225"/>
      <c r="E137" s="225"/>
      <c r="F137" s="226"/>
      <c r="G137" s="225"/>
      <c r="H137" s="216"/>
      <c r="I137" s="216"/>
      <c r="J137" s="216"/>
      <c r="K137" s="216"/>
      <c r="L137" s="216"/>
      <c r="M137" s="216"/>
      <c r="N137" s="227"/>
      <c r="O137" s="227"/>
      <c r="P137" s="225"/>
      <c r="Q137" s="216"/>
      <c r="R137" s="216"/>
      <c r="S137" s="216"/>
      <c r="T137" s="216"/>
      <c r="U137" s="216"/>
      <c r="V137" s="216"/>
      <c r="W137" s="227"/>
      <c r="X137" s="227"/>
      <c r="Y137" s="226" t="s">
        <v>15</v>
      </c>
      <c r="Z137" s="224" t="s">
        <v>304</v>
      </c>
      <c r="AA137" s="225">
        <v>7913666</v>
      </c>
      <c r="AB137" s="225" t="s">
        <v>320</v>
      </c>
      <c r="AC137" s="225" t="s">
        <v>240</v>
      </c>
      <c r="AD137" s="225" t="s">
        <v>438</v>
      </c>
      <c r="AE137" s="225" t="s">
        <v>377</v>
      </c>
      <c r="AF137" s="216">
        <v>6851</v>
      </c>
      <c r="AG137" s="216">
        <v>6851</v>
      </c>
      <c r="AH137" s="216"/>
      <c r="AI137" s="216"/>
      <c r="AJ137" s="216">
        <f>AK137</f>
        <v>300</v>
      </c>
      <c r="AK137" s="216">
        <v>300</v>
      </c>
      <c r="AL137" s="216">
        <f t="shared" si="156"/>
        <v>-300</v>
      </c>
      <c r="AM137" s="216">
        <f t="shared" si="157"/>
        <v>0</v>
      </c>
      <c r="AN137" s="216"/>
      <c r="AO137" s="216"/>
      <c r="AP137" s="216"/>
      <c r="AQ137" s="216"/>
      <c r="AR137" s="216"/>
      <c r="AS137" s="227"/>
      <c r="AT137" s="227"/>
      <c r="AU137" s="226" t="s">
        <v>15</v>
      </c>
      <c r="AV137" s="224" t="s">
        <v>304</v>
      </c>
      <c r="AW137" s="225">
        <v>7913666</v>
      </c>
      <c r="AX137" s="225" t="s">
        <v>320</v>
      </c>
      <c r="AY137" s="225" t="s">
        <v>240</v>
      </c>
      <c r="AZ137" s="225" t="s">
        <v>434</v>
      </c>
      <c r="BA137" s="225" t="s">
        <v>496</v>
      </c>
      <c r="BB137" s="216">
        <f>BC137</f>
        <v>7947.1080000000002</v>
      </c>
      <c r="BC137" s="216">
        <v>7947.1080000000002</v>
      </c>
      <c r="BD137" s="216"/>
      <c r="BE137" s="216"/>
      <c r="BF137" s="216">
        <f>BG137</f>
        <v>0</v>
      </c>
      <c r="BG137" s="216"/>
      <c r="BH137" s="216">
        <f t="shared" si="158"/>
        <v>0</v>
      </c>
      <c r="BI137" s="216">
        <f t="shared" si="243"/>
        <v>0</v>
      </c>
      <c r="BJ137" s="216"/>
      <c r="BK137" s="216"/>
      <c r="BL137" s="216"/>
      <c r="BM137" s="216"/>
      <c r="BN137" s="216"/>
      <c r="BO137" s="227"/>
      <c r="BP137" s="227"/>
      <c r="BQ137" s="225" t="s">
        <v>492</v>
      </c>
      <c r="BR137" s="263">
        <f t="shared" si="138"/>
        <v>-300</v>
      </c>
      <c r="BS137" s="263"/>
    </row>
    <row r="144" spans="1:74">
      <c r="K144" s="235"/>
      <c r="T144" s="235"/>
      <c r="AI144" s="235"/>
      <c r="BE144" s="246"/>
    </row>
  </sheetData>
  <mergeCells count="92">
    <mergeCell ref="BK9:BK10"/>
    <mergeCell ref="BL9:BL10"/>
    <mergeCell ref="BM9:BM10"/>
    <mergeCell ref="BN9:BN10"/>
    <mergeCell ref="BO9:BP9"/>
    <mergeCell ref="AZ6:AZ10"/>
    <mergeCell ref="BA6:BP6"/>
    <mergeCell ref="BA7:BC7"/>
    <mergeCell ref="BD7:BE7"/>
    <mergeCell ref="BF7:BP7"/>
    <mergeCell ref="BA8:BA10"/>
    <mergeCell ref="BB8:BC8"/>
    <mergeCell ref="BD8:BD10"/>
    <mergeCell ref="BE8:BE10"/>
    <mergeCell ref="BF8:BF10"/>
    <mergeCell ref="BG8:BP8"/>
    <mergeCell ref="BB9:BB10"/>
    <mergeCell ref="BC9:BC10"/>
    <mergeCell ref="BG9:BG10"/>
    <mergeCell ref="BI9:BI10"/>
    <mergeCell ref="BJ9:BJ10"/>
    <mergeCell ref="AU6:AU10"/>
    <mergeCell ref="AV6:AV10"/>
    <mergeCell ref="AW6:AW10"/>
    <mergeCell ref="AX6:AX10"/>
    <mergeCell ref="AY6:AY10"/>
    <mergeCell ref="A1:BQ1"/>
    <mergeCell ref="A3:BQ3"/>
    <mergeCell ref="A5:BQ5"/>
    <mergeCell ref="A2:BQ2"/>
    <mergeCell ref="A4:BQ4"/>
    <mergeCell ref="M9:M10"/>
    <mergeCell ref="N9:O9"/>
    <mergeCell ref="L8:L10"/>
    <mergeCell ref="M8:O8"/>
    <mergeCell ref="A6:A10"/>
    <mergeCell ref="B6:B10"/>
    <mergeCell ref="C6:C10"/>
    <mergeCell ref="D6:D10"/>
    <mergeCell ref="E6:E10"/>
    <mergeCell ref="F6:F10"/>
    <mergeCell ref="G6:O6"/>
    <mergeCell ref="G7:I7"/>
    <mergeCell ref="J7:K7"/>
    <mergeCell ref="L7:O7"/>
    <mergeCell ref="G8:G10"/>
    <mergeCell ref="H8:I8"/>
    <mergeCell ref="J8:J10"/>
    <mergeCell ref="K8:K10"/>
    <mergeCell ref="H9:H10"/>
    <mergeCell ref="I9:I10"/>
    <mergeCell ref="BQ6:BQ10"/>
    <mergeCell ref="P6:X6"/>
    <mergeCell ref="P7:R7"/>
    <mergeCell ref="S7:T7"/>
    <mergeCell ref="U7:X7"/>
    <mergeCell ref="P8:P10"/>
    <mergeCell ref="Q8:R8"/>
    <mergeCell ref="S8:S10"/>
    <mergeCell ref="T8:T10"/>
    <mergeCell ref="U8:U10"/>
    <mergeCell ref="V8:X8"/>
    <mergeCell ref="Q9:Q10"/>
    <mergeCell ref="R9:R10"/>
    <mergeCell ref="V9:V10"/>
    <mergeCell ref="W9:X9"/>
    <mergeCell ref="AA6:AA10"/>
    <mergeCell ref="Y6:Y10"/>
    <mergeCell ref="Z6:Z10"/>
    <mergeCell ref="AE8:AE10"/>
    <mergeCell ref="AF8:AG8"/>
    <mergeCell ref="AH8:AH10"/>
    <mergeCell ref="AI8:AI10"/>
    <mergeCell ref="AB6:AB10"/>
    <mergeCell ref="AC6:AC10"/>
    <mergeCell ref="AD6:AD10"/>
    <mergeCell ref="AE6:AT6"/>
    <mergeCell ref="AE7:AG7"/>
    <mergeCell ref="AH7:AI7"/>
    <mergeCell ref="AJ7:AT7"/>
    <mergeCell ref="AJ8:AJ10"/>
    <mergeCell ref="AK8:AT8"/>
    <mergeCell ref="AF9:AF10"/>
    <mergeCell ref="AG9:AG10"/>
    <mergeCell ref="AK9:AK10"/>
    <mergeCell ref="AM9:AM10"/>
    <mergeCell ref="AS9:AT9"/>
    <mergeCell ref="AN9:AN10"/>
    <mergeCell ref="AO9:AO10"/>
    <mergeCell ref="AP9:AP10"/>
    <mergeCell ref="AQ9:AQ10"/>
    <mergeCell ref="AR9:AR10"/>
  </mergeCells>
  <pageMargins left="0.24" right="0.19" top="0.78740157480314965" bottom="0.51181102362204722" header="0.31496062992125984" footer="0.31496062992125984"/>
  <pageSetup paperSize="9" scale="64"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Bieu 01 TH</vt:lpstr>
      <vt:lpstr>Bieu 02a NSDP (N)</vt:lpstr>
      <vt:lpstr>Bieu 02b NSDP (H)</vt:lpstr>
      <vt:lpstr>Bieu 03 NSTW</vt:lpstr>
      <vt:lpstr>Bieu 04 Thu de lai</vt:lpstr>
      <vt:lpstr>Bieu 05. CTMTQG</vt:lpstr>
      <vt:lpstr>Bieu 06 ODA</vt:lpstr>
      <vt:lpstr>Biểu 1</vt:lpstr>
      <vt:lpstr>Biểu 2</vt:lpstr>
      <vt:lpstr>Bieu 04 Thu de lai 21-25</vt:lpstr>
      <vt:lpstr>Biểu 03</vt:lpstr>
      <vt:lpstr>'Bieu 01 TH'!Print_Area</vt:lpstr>
      <vt:lpstr>'Bieu 02a NSDP (N)'!Print_Area</vt:lpstr>
      <vt:lpstr>'Bieu 02b NSDP (H)'!Print_Area</vt:lpstr>
      <vt:lpstr>'Biểu 03'!Print_Area</vt:lpstr>
      <vt:lpstr>'Bieu 03 NSTW'!Print_Area</vt:lpstr>
      <vt:lpstr>'Bieu 04 Thu de lai'!Print_Area</vt:lpstr>
      <vt:lpstr>'Bieu 04 Thu de lai 21-25'!Print_Area</vt:lpstr>
      <vt:lpstr>'Bieu 05. CTMTQG'!Print_Area</vt:lpstr>
      <vt:lpstr>'Bieu 06 ODA'!Print_Area</vt:lpstr>
      <vt:lpstr>'Biểu 1'!Print_Area</vt:lpstr>
      <vt:lpstr>'Biểu 2'!Print_Area</vt:lpstr>
      <vt:lpstr>'Bieu 01 TH'!Print_Titles</vt:lpstr>
      <vt:lpstr>'Bieu 02a NSDP (N)'!Print_Titles</vt:lpstr>
      <vt:lpstr>'Bieu 02b NSDP (H)'!Print_Titles</vt:lpstr>
      <vt:lpstr>'Bieu 03 NSTW'!Print_Titles</vt:lpstr>
      <vt:lpstr>'Bieu 04 Thu de lai'!Print_Titles</vt:lpstr>
      <vt:lpstr>'Bieu 04 Thu de lai 21-25'!Print_Titles</vt:lpstr>
      <vt:lpstr>'Bieu 05. CTMTQG'!Print_Titles</vt:lpstr>
      <vt:lpstr>'Bieu 06 ODA'!Print_Titles</vt:lpstr>
      <vt:lpstr>'Biểu 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Windows User</cp:lastModifiedBy>
  <cp:lastPrinted>2022-07-14T02:32:45Z</cp:lastPrinted>
  <dcterms:created xsi:type="dcterms:W3CDTF">2019-08-29T06:44:41Z</dcterms:created>
  <dcterms:modified xsi:type="dcterms:W3CDTF">2022-07-14T02:32:47Z</dcterms:modified>
</cp:coreProperties>
</file>